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6 месяцев" sheetId="4" r:id="rId1"/>
  </sheets>
  <externalReferences>
    <externalReference r:id="rId2"/>
  </externalReferences>
  <definedNames>
    <definedName name="_xlnm.Print_Area" localSheetId="0">'6 месяцев'!$A$1:$U$135</definedName>
  </definedNames>
  <calcPr calcId="125725"/>
</workbook>
</file>

<file path=xl/calcChain.xml><?xml version="1.0" encoding="utf-8"?>
<calcChain xmlns="http://schemas.openxmlformats.org/spreadsheetml/2006/main">
  <c r="U135" i="4"/>
  <c r="T135"/>
  <c r="S135" s="1"/>
  <c r="R135"/>
  <c r="Q135"/>
  <c r="D135"/>
  <c r="S134"/>
  <c r="P134"/>
  <c r="I134"/>
  <c r="H134"/>
  <c r="G134" s="1"/>
  <c r="I133"/>
  <c r="H133"/>
  <c r="F133"/>
  <c r="F134" s="1"/>
  <c r="E133"/>
  <c r="E134" s="1"/>
  <c r="U132"/>
  <c r="T132"/>
  <c r="S132"/>
  <c r="R132"/>
  <c r="Q132"/>
  <c r="P132" s="1"/>
  <c r="D132"/>
  <c r="S131"/>
  <c r="P131"/>
  <c r="I131"/>
  <c r="H131"/>
  <c r="G131"/>
  <c r="I130"/>
  <c r="H130"/>
  <c r="F130"/>
  <c r="F131" s="1"/>
  <c r="E130"/>
  <c r="E131" s="1"/>
  <c r="D131" s="1"/>
  <c r="U129"/>
  <c r="T129"/>
  <c r="S129" s="1"/>
  <c r="R129"/>
  <c r="Q129"/>
  <c r="P129" s="1"/>
  <c r="D129"/>
  <c r="S128"/>
  <c r="P128"/>
  <c r="I128"/>
  <c r="H128"/>
  <c r="I127"/>
  <c r="H127"/>
  <c r="F127"/>
  <c r="F128" s="1"/>
  <c r="F126" s="1"/>
  <c r="E127"/>
  <c r="E128" s="1"/>
  <c r="I126"/>
  <c r="D124"/>
  <c r="I123"/>
  <c r="H123"/>
  <c r="G123"/>
  <c r="I122"/>
  <c r="H122"/>
  <c r="F122"/>
  <c r="F123" s="1"/>
  <c r="E122"/>
  <c r="E123" s="1"/>
  <c r="D123" s="1"/>
  <c r="D121"/>
  <c r="I120"/>
  <c r="H120"/>
  <c r="G120" s="1"/>
  <c r="I119"/>
  <c r="H119"/>
  <c r="F119"/>
  <c r="F120" s="1"/>
  <c r="E119"/>
  <c r="E120" s="1"/>
  <c r="D120" s="1"/>
  <c r="D118"/>
  <c r="I117"/>
  <c r="H117"/>
  <c r="I116"/>
  <c r="H116"/>
  <c r="F116"/>
  <c r="F117" s="1"/>
  <c r="E116"/>
  <c r="E117" s="1"/>
  <c r="D116"/>
  <c r="X113"/>
  <c r="H111"/>
  <c r="E111"/>
  <c r="V110"/>
  <c r="N110"/>
  <c r="K110"/>
  <c r="I109"/>
  <c r="U108"/>
  <c r="T108"/>
  <c r="R108"/>
  <c r="Q108"/>
  <c r="I108"/>
  <c r="F108"/>
  <c r="I107"/>
  <c r="F106"/>
  <c r="E106"/>
  <c r="D106"/>
  <c r="F105"/>
  <c r="E105"/>
  <c r="Y104"/>
  <c r="V104"/>
  <c r="U104"/>
  <c r="U112" s="1"/>
  <c r="T104"/>
  <c r="T112" s="1"/>
  <c r="S104"/>
  <c r="R104"/>
  <c r="Q104"/>
  <c r="P104" s="1"/>
  <c r="Y103"/>
  <c r="V103"/>
  <c r="S103"/>
  <c r="P103"/>
  <c r="G103"/>
  <c r="F103"/>
  <c r="L103" s="1"/>
  <c r="E103"/>
  <c r="N103" s="1"/>
  <c r="Y102"/>
  <c r="V102"/>
  <c r="Y101"/>
  <c r="X101"/>
  <c r="W101"/>
  <c r="V101"/>
  <c r="Y100"/>
  <c r="V100"/>
  <c r="S100"/>
  <c r="P100"/>
  <c r="I100"/>
  <c r="H100"/>
  <c r="G100"/>
  <c r="F100"/>
  <c r="E100"/>
  <c r="D100" s="1"/>
  <c r="Y99"/>
  <c r="V99"/>
  <c r="S99"/>
  <c r="P99"/>
  <c r="I99"/>
  <c r="H99"/>
  <c r="F99"/>
  <c r="E99"/>
  <c r="D99" s="1"/>
  <c r="Y98"/>
  <c r="V98"/>
  <c r="S98"/>
  <c r="P98"/>
  <c r="I98"/>
  <c r="H98"/>
  <c r="F98"/>
  <c r="E98"/>
  <c r="D98" s="1"/>
  <c r="Y97"/>
  <c r="V97"/>
  <c r="S97"/>
  <c r="P97"/>
  <c r="I97"/>
  <c r="H97"/>
  <c r="F97"/>
  <c r="E97"/>
  <c r="Y96"/>
  <c r="V96"/>
  <c r="S96"/>
  <c r="P96"/>
  <c r="I96"/>
  <c r="H96"/>
  <c r="G96"/>
  <c r="F96"/>
  <c r="E96"/>
  <c r="D96" s="1"/>
  <c r="Y95"/>
  <c r="V95"/>
  <c r="S95"/>
  <c r="P95"/>
  <c r="I95"/>
  <c r="H95"/>
  <c r="H93" s="1"/>
  <c r="F95"/>
  <c r="E95"/>
  <c r="D95" s="1"/>
  <c r="Y94"/>
  <c r="V94"/>
  <c r="Y93"/>
  <c r="V93"/>
  <c r="U93"/>
  <c r="T93"/>
  <c r="S93" s="1"/>
  <c r="R93"/>
  <c r="Q93"/>
  <c r="I93"/>
  <c r="F93"/>
  <c r="Y92"/>
  <c r="V92"/>
  <c r="S92"/>
  <c r="P92"/>
  <c r="I92"/>
  <c r="H92"/>
  <c r="F92"/>
  <c r="E92"/>
  <c r="Y91"/>
  <c r="V91"/>
  <c r="S91"/>
  <c r="P91"/>
  <c r="I91"/>
  <c r="H91"/>
  <c r="F91"/>
  <c r="E91"/>
  <c r="Y90"/>
  <c r="V90"/>
  <c r="S90"/>
  <c r="P90"/>
  <c r="I90"/>
  <c r="H90"/>
  <c r="F90"/>
  <c r="E90"/>
  <c r="D90" s="1"/>
  <c r="Y89"/>
  <c r="V89"/>
  <c r="S89"/>
  <c r="P89"/>
  <c r="I89"/>
  <c r="H89"/>
  <c r="F89"/>
  <c r="E89"/>
  <c r="Y88"/>
  <c r="V88"/>
  <c r="S88"/>
  <c r="P88"/>
  <c r="I88"/>
  <c r="H88"/>
  <c r="F88"/>
  <c r="E88"/>
  <c r="D88"/>
  <c r="Y87"/>
  <c r="V87"/>
  <c r="S87"/>
  <c r="P87"/>
  <c r="I87"/>
  <c r="H87"/>
  <c r="G87" s="1"/>
  <c r="F87"/>
  <c r="E87"/>
  <c r="Y86"/>
  <c r="V86"/>
  <c r="Y85"/>
  <c r="V85"/>
  <c r="U85"/>
  <c r="R85"/>
  <c r="Q85"/>
  <c r="I85"/>
  <c r="F85"/>
  <c r="I84"/>
  <c r="L84" s="1"/>
  <c r="H84"/>
  <c r="K84" s="1"/>
  <c r="D84"/>
  <c r="Y83"/>
  <c r="V83"/>
  <c r="I83"/>
  <c r="H83"/>
  <c r="G83" s="1"/>
  <c r="F83"/>
  <c r="E83"/>
  <c r="Y82"/>
  <c r="V82"/>
  <c r="S82"/>
  <c r="P82"/>
  <c r="I82"/>
  <c r="H82"/>
  <c r="F82"/>
  <c r="E82"/>
  <c r="Y81"/>
  <c r="V81"/>
  <c r="S81"/>
  <c r="P81"/>
  <c r="I81"/>
  <c r="H81"/>
  <c r="F81"/>
  <c r="E81"/>
  <c r="Y80"/>
  <c r="V80"/>
  <c r="S80"/>
  <c r="P80"/>
  <c r="I80"/>
  <c r="H80"/>
  <c r="G80"/>
  <c r="F80"/>
  <c r="E80"/>
  <c r="D80" s="1"/>
  <c r="Y79"/>
  <c r="V79"/>
  <c r="S79"/>
  <c r="P79"/>
  <c r="I79"/>
  <c r="H79"/>
  <c r="G79" s="1"/>
  <c r="F79"/>
  <c r="E79"/>
  <c r="Y78"/>
  <c r="V78"/>
  <c r="S78"/>
  <c r="P78"/>
  <c r="I78"/>
  <c r="H78"/>
  <c r="F78"/>
  <c r="E78"/>
  <c r="Y77"/>
  <c r="V77"/>
  <c r="S77"/>
  <c r="P77"/>
  <c r="I77"/>
  <c r="H77"/>
  <c r="G77"/>
  <c r="F77"/>
  <c r="E77"/>
  <c r="D77" s="1"/>
  <c r="Y76"/>
  <c r="V76"/>
  <c r="S76"/>
  <c r="P76"/>
  <c r="I76"/>
  <c r="H76"/>
  <c r="F76"/>
  <c r="E76"/>
  <c r="D76" s="1"/>
  <c r="Y75"/>
  <c r="V75"/>
  <c r="S75"/>
  <c r="P75"/>
  <c r="I75"/>
  <c r="H75"/>
  <c r="F75"/>
  <c r="E75"/>
  <c r="D75" s="1"/>
  <c r="Y74"/>
  <c r="V74"/>
  <c r="S74"/>
  <c r="P74"/>
  <c r="I74"/>
  <c r="H74"/>
  <c r="F74"/>
  <c r="E74"/>
  <c r="D74" s="1"/>
  <c r="Y73"/>
  <c r="V73"/>
  <c r="Y72"/>
  <c r="V72"/>
  <c r="U72"/>
  <c r="T72"/>
  <c r="S72" s="1"/>
  <c r="R72"/>
  <c r="Q72"/>
  <c r="P72" s="1"/>
  <c r="H72"/>
  <c r="E72"/>
  <c r="Y71"/>
  <c r="V71"/>
  <c r="S71"/>
  <c r="P71"/>
  <c r="I71"/>
  <c r="H71"/>
  <c r="F71"/>
  <c r="E71"/>
  <c r="D71" s="1"/>
  <c r="Y70"/>
  <c r="V70"/>
  <c r="S70"/>
  <c r="P70"/>
  <c r="I70"/>
  <c r="H70"/>
  <c r="F70"/>
  <c r="E70"/>
  <c r="D70" s="1"/>
  <c r="Y69"/>
  <c r="V69"/>
  <c r="S69"/>
  <c r="P69"/>
  <c r="I69"/>
  <c r="H69"/>
  <c r="G69" s="1"/>
  <c r="F69"/>
  <c r="E69"/>
  <c r="D69" s="1"/>
  <c r="Y68"/>
  <c r="V68"/>
  <c r="S68"/>
  <c r="P68"/>
  <c r="I68"/>
  <c r="H68"/>
  <c r="F68"/>
  <c r="E68"/>
  <c r="D68" s="1"/>
  <c r="Y67"/>
  <c r="V67"/>
  <c r="S67"/>
  <c r="P67"/>
  <c r="I67"/>
  <c r="H67"/>
  <c r="G67" s="1"/>
  <c r="F67"/>
  <c r="E67"/>
  <c r="D67" s="1"/>
  <c r="Y66"/>
  <c r="V66"/>
  <c r="S66"/>
  <c r="P66"/>
  <c r="I66"/>
  <c r="H66"/>
  <c r="H64" s="1"/>
  <c r="F66"/>
  <c r="E66"/>
  <c r="D66" s="1"/>
  <c r="Y65"/>
  <c r="V65"/>
  <c r="Y64"/>
  <c r="V64"/>
  <c r="U64"/>
  <c r="T64"/>
  <c r="S64" s="1"/>
  <c r="R64"/>
  <c r="Q64"/>
  <c r="I64"/>
  <c r="F64"/>
  <c r="Y63"/>
  <c r="V63"/>
  <c r="S63"/>
  <c r="P63"/>
  <c r="I63"/>
  <c r="H63"/>
  <c r="G63" s="1"/>
  <c r="F63"/>
  <c r="E63"/>
  <c r="Y62"/>
  <c r="V62"/>
  <c r="S62"/>
  <c r="P62"/>
  <c r="I62"/>
  <c r="H62"/>
  <c r="F62"/>
  <c r="E62"/>
  <c r="Y61"/>
  <c r="V61"/>
  <c r="S61"/>
  <c r="P61"/>
  <c r="I61"/>
  <c r="H61"/>
  <c r="G61" s="1"/>
  <c r="F61"/>
  <c r="E61"/>
  <c r="Y60"/>
  <c r="V60"/>
  <c r="S60"/>
  <c r="P60"/>
  <c r="I60"/>
  <c r="I58" s="1"/>
  <c r="H60"/>
  <c r="F60"/>
  <c r="F58" s="1"/>
  <c r="E60"/>
  <c r="D60"/>
  <c r="Y59"/>
  <c r="V59"/>
  <c r="L59"/>
  <c r="K59"/>
  <c r="J59"/>
  <c r="Y58"/>
  <c r="V58"/>
  <c r="U58"/>
  <c r="T58"/>
  <c r="S58"/>
  <c r="R58"/>
  <c r="Q58"/>
  <c r="P58" s="1"/>
  <c r="E58"/>
  <c r="D58" s="1"/>
  <c r="Y57"/>
  <c r="V57"/>
  <c r="S57"/>
  <c r="P57"/>
  <c r="I57"/>
  <c r="H57"/>
  <c r="F57"/>
  <c r="E57"/>
  <c r="Y56"/>
  <c r="V56"/>
  <c r="S56"/>
  <c r="P56"/>
  <c r="I56"/>
  <c r="H56"/>
  <c r="G56" s="1"/>
  <c r="F56"/>
  <c r="E56"/>
  <c r="Y55"/>
  <c r="V55"/>
  <c r="S55"/>
  <c r="P55"/>
  <c r="I55"/>
  <c r="H55"/>
  <c r="F55"/>
  <c r="E55"/>
  <c r="Y54"/>
  <c r="V54"/>
  <c r="S54"/>
  <c r="P54"/>
  <c r="I54"/>
  <c r="H54"/>
  <c r="G54" s="1"/>
  <c r="F54"/>
  <c r="E54"/>
  <c r="Y53"/>
  <c r="V53"/>
  <c r="S53"/>
  <c r="P53"/>
  <c r="I53"/>
  <c r="H53"/>
  <c r="G53"/>
  <c r="F53"/>
  <c r="E53"/>
  <c r="D53" s="1"/>
  <c r="Y52"/>
  <c r="V52"/>
  <c r="S52"/>
  <c r="P52"/>
  <c r="I52"/>
  <c r="H52"/>
  <c r="G52" s="1"/>
  <c r="F52"/>
  <c r="E52"/>
  <c r="Y51"/>
  <c r="V51"/>
  <c r="Y50"/>
  <c r="V50"/>
  <c r="U50"/>
  <c r="R50"/>
  <c r="Y49"/>
  <c r="V49"/>
  <c r="U49"/>
  <c r="R49"/>
  <c r="I48"/>
  <c r="L48" s="1"/>
  <c r="H48"/>
  <c r="K48" s="1"/>
  <c r="D48"/>
  <c r="I47"/>
  <c r="H47"/>
  <c r="G47" s="1"/>
  <c r="F47"/>
  <c r="E47"/>
  <c r="Y46"/>
  <c r="V46"/>
  <c r="S46"/>
  <c r="P46"/>
  <c r="I46"/>
  <c r="H46"/>
  <c r="F46"/>
  <c r="E46"/>
  <c r="Y45"/>
  <c r="V45"/>
  <c r="S45"/>
  <c r="P45"/>
  <c r="I45"/>
  <c r="H45"/>
  <c r="G45"/>
  <c r="F45"/>
  <c r="E45"/>
  <c r="D45" s="1"/>
  <c r="Y44"/>
  <c r="V44"/>
  <c r="S44"/>
  <c r="P44"/>
  <c r="I44"/>
  <c r="H44"/>
  <c r="G44" s="1"/>
  <c r="F44"/>
  <c r="E44"/>
  <c r="Y43"/>
  <c r="V43"/>
  <c r="S43"/>
  <c r="P43"/>
  <c r="I43"/>
  <c r="H43"/>
  <c r="G43" s="1"/>
  <c r="F43"/>
  <c r="E43"/>
  <c r="D43" s="1"/>
  <c r="Y42"/>
  <c r="V42"/>
  <c r="S42"/>
  <c r="P42"/>
  <c r="I42"/>
  <c r="H42"/>
  <c r="F42"/>
  <c r="E42"/>
  <c r="Y41"/>
  <c r="V41"/>
  <c r="S41"/>
  <c r="P41"/>
  <c r="I41"/>
  <c r="H41"/>
  <c r="G41" s="1"/>
  <c r="F41"/>
  <c r="E41"/>
  <c r="Y40"/>
  <c r="V40"/>
  <c r="S40"/>
  <c r="P40"/>
  <c r="I40"/>
  <c r="G40" s="1"/>
  <c r="H40"/>
  <c r="F40"/>
  <c r="E40"/>
  <c r="Y39"/>
  <c r="V39"/>
  <c r="Y38"/>
  <c r="V38"/>
  <c r="U38"/>
  <c r="T38"/>
  <c r="S38" s="1"/>
  <c r="R38"/>
  <c r="R29" s="1"/>
  <c r="Q38"/>
  <c r="I38"/>
  <c r="F38"/>
  <c r="Y37"/>
  <c r="V37"/>
  <c r="S37"/>
  <c r="P37"/>
  <c r="I37"/>
  <c r="H37"/>
  <c r="G37" s="1"/>
  <c r="F37"/>
  <c r="E37"/>
  <c r="Y36"/>
  <c r="V36"/>
  <c r="S36"/>
  <c r="P36"/>
  <c r="I36"/>
  <c r="H36"/>
  <c r="F36"/>
  <c r="E36"/>
  <c r="Y35"/>
  <c r="V35"/>
  <c r="S35"/>
  <c r="P35"/>
  <c r="I35"/>
  <c r="H35"/>
  <c r="F35"/>
  <c r="E35"/>
  <c r="Y34"/>
  <c r="V34"/>
  <c r="S34"/>
  <c r="P34"/>
  <c r="I34"/>
  <c r="G34" s="1"/>
  <c r="H34"/>
  <c r="F34"/>
  <c r="E34"/>
  <c r="Y33"/>
  <c r="V33"/>
  <c r="S33"/>
  <c r="P33"/>
  <c r="I33"/>
  <c r="H33"/>
  <c r="F33"/>
  <c r="E33"/>
  <c r="D33" s="1"/>
  <c r="Y32"/>
  <c r="V32"/>
  <c r="S32"/>
  <c r="P32"/>
  <c r="I32"/>
  <c r="H32"/>
  <c r="G32" s="1"/>
  <c r="F32"/>
  <c r="E32"/>
  <c r="Y31"/>
  <c r="V31"/>
  <c r="S31"/>
  <c r="P31"/>
  <c r="I31"/>
  <c r="I29" s="1"/>
  <c r="H31"/>
  <c r="F31"/>
  <c r="F29" s="1"/>
  <c r="E31"/>
  <c r="Y30"/>
  <c r="V30"/>
  <c r="Y29"/>
  <c r="V29"/>
  <c r="U29"/>
  <c r="Q29"/>
  <c r="Y28"/>
  <c r="V28"/>
  <c r="S28"/>
  <c r="P28"/>
  <c r="I28"/>
  <c r="H28"/>
  <c r="F28"/>
  <c r="E28"/>
  <c r="Y27"/>
  <c r="V27"/>
  <c r="Y26"/>
  <c r="V26"/>
  <c r="S26"/>
  <c r="P26"/>
  <c r="I26"/>
  <c r="H26"/>
  <c r="F26"/>
  <c r="D26" s="1"/>
  <c r="E26"/>
  <c r="Y25"/>
  <c r="V25"/>
  <c r="S25"/>
  <c r="P25"/>
  <c r="I25"/>
  <c r="H25"/>
  <c r="F25"/>
  <c r="E25"/>
  <c r="Y24"/>
  <c r="V24"/>
  <c r="S24"/>
  <c r="P24"/>
  <c r="I24"/>
  <c r="H24"/>
  <c r="F24"/>
  <c r="E24"/>
  <c r="Y23"/>
  <c r="V23"/>
  <c r="S23"/>
  <c r="P23"/>
  <c r="I23"/>
  <c r="H23"/>
  <c r="F23"/>
  <c r="E23"/>
  <c r="Y22"/>
  <c r="V22"/>
  <c r="S22"/>
  <c r="P22"/>
  <c r="I22"/>
  <c r="H22"/>
  <c r="F22"/>
  <c r="E22"/>
  <c r="Y21"/>
  <c r="V21"/>
  <c r="S21"/>
  <c r="P21"/>
  <c r="I21"/>
  <c r="I19" s="1"/>
  <c r="H21"/>
  <c r="F21"/>
  <c r="E21"/>
  <c r="Y20"/>
  <c r="V20"/>
  <c r="Y19"/>
  <c r="V19"/>
  <c r="U19"/>
  <c r="T19"/>
  <c r="S19" s="1"/>
  <c r="R19"/>
  <c r="Q19"/>
  <c r="P19" s="1"/>
  <c r="H19"/>
  <c r="E19"/>
  <c r="Y18"/>
  <c r="V18"/>
  <c r="S18"/>
  <c r="P18"/>
  <c r="I18"/>
  <c r="H18"/>
  <c r="G18" s="1"/>
  <c r="F18"/>
  <c r="E18"/>
  <c r="Y17"/>
  <c r="V17"/>
  <c r="S17"/>
  <c r="P17"/>
  <c r="I17"/>
  <c r="H17"/>
  <c r="F17"/>
  <c r="E17"/>
  <c r="D17" s="1"/>
  <c r="Y16"/>
  <c r="V16"/>
  <c r="S16"/>
  <c r="P16"/>
  <c r="I16"/>
  <c r="H16"/>
  <c r="F16"/>
  <c r="E16"/>
  <c r="D16" s="1"/>
  <c r="Y15"/>
  <c r="V15"/>
  <c r="S15"/>
  <c r="P15"/>
  <c r="I15"/>
  <c r="H15"/>
  <c r="F15"/>
  <c r="E15"/>
  <c r="D15"/>
  <c r="Y14"/>
  <c r="V14"/>
  <c r="S14"/>
  <c r="P14"/>
  <c r="I14"/>
  <c r="H14"/>
  <c r="F14"/>
  <c r="E14"/>
  <c r="D14" s="1"/>
  <c r="Y13"/>
  <c r="V13"/>
  <c r="S13"/>
  <c r="P13"/>
  <c r="I13"/>
  <c r="I12" s="1"/>
  <c r="I10" s="1"/>
  <c r="I9" s="1"/>
  <c r="H13"/>
  <c r="F13"/>
  <c r="F12" s="1"/>
  <c r="F10" s="1"/>
  <c r="E13"/>
  <c r="D13"/>
  <c r="Y12"/>
  <c r="V12"/>
  <c r="U12"/>
  <c r="T12"/>
  <c r="S12" s="1"/>
  <c r="R12"/>
  <c r="Q12"/>
  <c r="P12" s="1"/>
  <c r="H12"/>
  <c r="E12"/>
  <c r="Y11"/>
  <c r="V11"/>
  <c r="Y10"/>
  <c r="V10"/>
  <c r="U10"/>
  <c r="T10"/>
  <c r="S10" s="1"/>
  <c r="R10"/>
  <c r="Q10"/>
  <c r="P10" s="1"/>
  <c r="H10"/>
  <c r="E10"/>
  <c r="Z9"/>
  <c r="Y9"/>
  <c r="V9"/>
  <c r="F19" l="1"/>
  <c r="I50"/>
  <c r="I49" s="1"/>
  <c r="I101" s="1"/>
  <c r="I72"/>
  <c r="F72"/>
  <c r="G93"/>
  <c r="F9"/>
  <c r="D21"/>
  <c r="D25"/>
  <c r="G28"/>
  <c r="D34"/>
  <c r="D40"/>
  <c r="G57"/>
  <c r="D63"/>
  <c r="D89"/>
  <c r="H115"/>
  <c r="I106"/>
  <c r="L106" s="1"/>
  <c r="G12"/>
  <c r="G72"/>
  <c r="G21"/>
  <c r="P29"/>
  <c r="D22"/>
  <c r="D23"/>
  <c r="D24"/>
  <c r="D28"/>
  <c r="T29"/>
  <c r="S29" s="1"/>
  <c r="D31"/>
  <c r="D32"/>
  <c r="D35"/>
  <c r="G35"/>
  <c r="D36"/>
  <c r="G36"/>
  <c r="D37"/>
  <c r="E38"/>
  <c r="H38"/>
  <c r="P38"/>
  <c r="D41"/>
  <c r="D44"/>
  <c r="D47"/>
  <c r="Q50"/>
  <c r="T50"/>
  <c r="D52"/>
  <c r="D54"/>
  <c r="D61"/>
  <c r="E64"/>
  <c r="E50" s="1"/>
  <c r="P64"/>
  <c r="G78"/>
  <c r="D79"/>
  <c r="D81"/>
  <c r="G81"/>
  <c r="D82"/>
  <c r="D83"/>
  <c r="J84"/>
  <c r="H85"/>
  <c r="G85" s="1"/>
  <c r="P85"/>
  <c r="T85"/>
  <c r="S85" s="1"/>
  <c r="D87"/>
  <c r="G91"/>
  <c r="D92"/>
  <c r="E93"/>
  <c r="E85" s="1"/>
  <c r="P93"/>
  <c r="D97"/>
  <c r="R112"/>
  <c r="D105"/>
  <c r="I105"/>
  <c r="I104" s="1"/>
  <c r="E108"/>
  <c r="H108"/>
  <c r="H109"/>
  <c r="N111"/>
  <c r="P135"/>
  <c r="N10"/>
  <c r="D12"/>
  <c r="D18"/>
  <c r="L131"/>
  <c r="K19"/>
  <c r="G55"/>
  <c r="D56"/>
  <c r="D78"/>
  <c r="D91"/>
  <c r="I115"/>
  <c r="L120"/>
  <c r="I124"/>
  <c r="D10"/>
  <c r="G10"/>
  <c r="L10"/>
  <c r="N12"/>
  <c r="L13"/>
  <c r="K14"/>
  <c r="O15"/>
  <c r="K16"/>
  <c r="K17"/>
  <c r="O18"/>
  <c r="O21"/>
  <c r="K22"/>
  <c r="K23"/>
  <c r="K24"/>
  <c r="O25"/>
  <c r="K26"/>
  <c r="O28"/>
  <c r="K31"/>
  <c r="O32"/>
  <c r="K33"/>
  <c r="O34"/>
  <c r="K35"/>
  <c r="L36"/>
  <c r="N37"/>
  <c r="N38"/>
  <c r="N40"/>
  <c r="L41"/>
  <c r="N42"/>
  <c r="L43"/>
  <c r="N44"/>
  <c r="L45"/>
  <c r="N46"/>
  <c r="O47"/>
  <c r="N52"/>
  <c r="L53"/>
  <c r="N54"/>
  <c r="D55"/>
  <c r="L55"/>
  <c r="N56"/>
  <c r="D57"/>
  <c r="L57"/>
  <c r="N60"/>
  <c r="O61"/>
  <c r="K62"/>
  <c r="O63"/>
  <c r="K64"/>
  <c r="O66"/>
  <c r="K67"/>
  <c r="O68"/>
  <c r="M69"/>
  <c r="O69"/>
  <c r="L70"/>
  <c r="K71"/>
  <c r="D72"/>
  <c r="O72"/>
  <c r="L74"/>
  <c r="N75"/>
  <c r="N76"/>
  <c r="L77"/>
  <c r="N78"/>
  <c r="L79"/>
  <c r="N80"/>
  <c r="L81"/>
  <c r="K82"/>
  <c r="O83"/>
  <c r="L85"/>
  <c r="N87"/>
  <c r="L88"/>
  <c r="N89"/>
  <c r="L90"/>
  <c r="N91"/>
  <c r="N92"/>
  <c r="D93"/>
  <c r="L93"/>
  <c r="L95"/>
  <c r="N96"/>
  <c r="N97"/>
  <c r="L98"/>
  <c r="N99"/>
  <c r="L100"/>
  <c r="O108"/>
  <c r="G115"/>
  <c r="O116"/>
  <c r="N119"/>
  <c r="N122"/>
  <c r="O127"/>
  <c r="N130"/>
  <c r="O133"/>
  <c r="H135"/>
  <c r="K135" s="1"/>
  <c r="L12"/>
  <c r="N13"/>
  <c r="L14"/>
  <c r="K15"/>
  <c r="O16"/>
  <c r="O17"/>
  <c r="K18"/>
  <c r="D19"/>
  <c r="G19"/>
  <c r="O19"/>
  <c r="K21"/>
  <c r="O22"/>
  <c r="O23"/>
  <c r="O24"/>
  <c r="K25"/>
  <c r="O26"/>
  <c r="K28"/>
  <c r="O29"/>
  <c r="O31"/>
  <c r="K32"/>
  <c r="O33"/>
  <c r="K34"/>
  <c r="L35"/>
  <c r="N36"/>
  <c r="L37"/>
  <c r="L38"/>
  <c r="L40"/>
  <c r="N41"/>
  <c r="D42"/>
  <c r="G42"/>
  <c r="L42"/>
  <c r="N43"/>
  <c r="L44"/>
  <c r="N45"/>
  <c r="D46"/>
  <c r="G46"/>
  <c r="L46"/>
  <c r="L52"/>
  <c r="N53"/>
  <c r="L54"/>
  <c r="N55"/>
  <c r="L56"/>
  <c r="N57"/>
  <c r="F50"/>
  <c r="F49" s="1"/>
  <c r="L49" s="1"/>
  <c r="K61"/>
  <c r="D62"/>
  <c r="G62"/>
  <c r="O62"/>
  <c r="K63"/>
  <c r="D64"/>
  <c r="G64"/>
  <c r="O64"/>
  <c r="K66"/>
  <c r="O67"/>
  <c r="K68"/>
  <c r="K69"/>
  <c r="K70"/>
  <c r="L71"/>
  <c r="K72"/>
  <c r="K74"/>
  <c r="G75"/>
  <c r="L75"/>
  <c r="L76"/>
  <c r="N77"/>
  <c r="L78"/>
  <c r="N79"/>
  <c r="L80"/>
  <c r="N81"/>
  <c r="O82"/>
  <c r="K83"/>
  <c r="J87"/>
  <c r="L87"/>
  <c r="N88"/>
  <c r="L89"/>
  <c r="N90"/>
  <c r="L91"/>
  <c r="L92"/>
  <c r="N93"/>
  <c r="N95"/>
  <c r="L96"/>
  <c r="L97"/>
  <c r="N98"/>
  <c r="L99"/>
  <c r="N100"/>
  <c r="N116"/>
  <c r="H118"/>
  <c r="O119"/>
  <c r="H121"/>
  <c r="O122"/>
  <c r="H124"/>
  <c r="H126"/>
  <c r="G126" s="1"/>
  <c r="N127"/>
  <c r="H129"/>
  <c r="O130"/>
  <c r="H132"/>
  <c r="N133"/>
  <c r="I135"/>
  <c r="L135" s="1"/>
  <c r="J10"/>
  <c r="M18"/>
  <c r="M21"/>
  <c r="M28"/>
  <c r="M32"/>
  <c r="M34"/>
  <c r="J36"/>
  <c r="J41"/>
  <c r="J43"/>
  <c r="J45"/>
  <c r="J47"/>
  <c r="J53"/>
  <c r="J55"/>
  <c r="J57"/>
  <c r="L58"/>
  <c r="J12"/>
  <c r="M19"/>
  <c r="M35"/>
  <c r="J37"/>
  <c r="J40"/>
  <c r="J42"/>
  <c r="J44"/>
  <c r="J46"/>
  <c r="J52"/>
  <c r="J54"/>
  <c r="J56"/>
  <c r="F109"/>
  <c r="F107" s="1"/>
  <c r="F104"/>
  <c r="F115"/>
  <c r="L124"/>
  <c r="O124"/>
  <c r="N135"/>
  <c r="G135"/>
  <c r="F101"/>
  <c r="L9"/>
  <c r="R9" s="1"/>
  <c r="R101" s="1"/>
  <c r="R102" s="1"/>
  <c r="K10"/>
  <c r="M10"/>
  <c r="O10"/>
  <c r="K12"/>
  <c r="M12"/>
  <c r="O12"/>
  <c r="G13"/>
  <c r="K13"/>
  <c r="O13"/>
  <c r="G14"/>
  <c r="J14" s="1"/>
  <c r="L15"/>
  <c r="N15"/>
  <c r="L16"/>
  <c r="N16"/>
  <c r="L17"/>
  <c r="N17"/>
  <c r="J18"/>
  <c r="L18"/>
  <c r="N18"/>
  <c r="J19"/>
  <c r="L19"/>
  <c r="N19"/>
  <c r="J21"/>
  <c r="L21"/>
  <c r="N21"/>
  <c r="L22"/>
  <c r="N22"/>
  <c r="L23"/>
  <c r="N23"/>
  <c r="L24"/>
  <c r="N24"/>
  <c r="L25"/>
  <c r="N25"/>
  <c r="L26"/>
  <c r="N26"/>
  <c r="J28"/>
  <c r="L28"/>
  <c r="N28"/>
  <c r="L29"/>
  <c r="L31"/>
  <c r="N31"/>
  <c r="J32"/>
  <c r="L32"/>
  <c r="N32"/>
  <c r="L33"/>
  <c r="N33"/>
  <c r="J34"/>
  <c r="L34"/>
  <c r="N34"/>
  <c r="J35"/>
  <c r="N35"/>
  <c r="K36"/>
  <c r="M36"/>
  <c r="O36"/>
  <c r="K37"/>
  <c r="M37"/>
  <c r="O37"/>
  <c r="K38"/>
  <c r="O38"/>
  <c r="K40"/>
  <c r="M40"/>
  <c r="O40"/>
  <c r="K41"/>
  <c r="M41"/>
  <c r="O41"/>
  <c r="K42"/>
  <c r="M42"/>
  <c r="O42"/>
  <c r="K43"/>
  <c r="M43"/>
  <c r="O43"/>
  <c r="K44"/>
  <c r="M44"/>
  <c r="O44"/>
  <c r="K45"/>
  <c r="M45"/>
  <c r="O45"/>
  <c r="K46"/>
  <c r="M46"/>
  <c r="O46"/>
  <c r="K47"/>
  <c r="M47"/>
  <c r="O49"/>
  <c r="O50"/>
  <c r="K52"/>
  <c r="M52"/>
  <c r="O52"/>
  <c r="K53"/>
  <c r="M53"/>
  <c r="O53"/>
  <c r="K54"/>
  <c r="M54"/>
  <c r="O54"/>
  <c r="K55"/>
  <c r="M55"/>
  <c r="O55"/>
  <c r="K56"/>
  <c r="M56"/>
  <c r="O56"/>
  <c r="K57"/>
  <c r="M57"/>
  <c r="O57"/>
  <c r="O58"/>
  <c r="K60"/>
  <c r="M61"/>
  <c r="M63"/>
  <c r="M72"/>
  <c r="J77"/>
  <c r="J79"/>
  <c r="J81"/>
  <c r="J93"/>
  <c r="J100"/>
  <c r="L107"/>
  <c r="L117"/>
  <c r="J120"/>
  <c r="L128"/>
  <c r="J131"/>
  <c r="O60"/>
  <c r="L60"/>
  <c r="D117"/>
  <c r="E115"/>
  <c r="D115" s="1"/>
  <c r="E109"/>
  <c r="E104"/>
  <c r="N118"/>
  <c r="K118"/>
  <c r="N121"/>
  <c r="K121"/>
  <c r="N124"/>
  <c r="K124"/>
  <c r="G124"/>
  <c r="D128"/>
  <c r="E126"/>
  <c r="D126" s="1"/>
  <c r="N129"/>
  <c r="K129"/>
  <c r="N132"/>
  <c r="K132"/>
  <c r="O135"/>
  <c r="O9"/>
  <c r="U9" s="1"/>
  <c r="U101" s="1"/>
  <c r="U102" s="1"/>
  <c r="G15"/>
  <c r="G16"/>
  <c r="G17"/>
  <c r="G22"/>
  <c r="G23"/>
  <c r="G24"/>
  <c r="G25"/>
  <c r="G26"/>
  <c r="G31"/>
  <c r="G33"/>
  <c r="L47"/>
  <c r="G48"/>
  <c r="J48" s="1"/>
  <c r="H58"/>
  <c r="G60"/>
  <c r="M62"/>
  <c r="M64"/>
  <c r="M67"/>
  <c r="J75"/>
  <c r="J78"/>
  <c r="J80"/>
  <c r="J91"/>
  <c r="J96"/>
  <c r="S112"/>
  <c r="L109"/>
  <c r="D134"/>
  <c r="J61"/>
  <c r="L61"/>
  <c r="N61"/>
  <c r="J62"/>
  <c r="L62"/>
  <c r="N62"/>
  <c r="J63"/>
  <c r="L63"/>
  <c r="N63"/>
  <c r="J64"/>
  <c r="L64"/>
  <c r="N64"/>
  <c r="L66"/>
  <c r="N66"/>
  <c r="J67"/>
  <c r="L67"/>
  <c r="N67"/>
  <c r="L68"/>
  <c r="N68"/>
  <c r="J69"/>
  <c r="L69"/>
  <c r="N69"/>
  <c r="N70"/>
  <c r="G71"/>
  <c r="J71" s="1"/>
  <c r="J72"/>
  <c r="L72"/>
  <c r="N72"/>
  <c r="K75"/>
  <c r="M75"/>
  <c r="O75"/>
  <c r="G76"/>
  <c r="K76"/>
  <c r="O76"/>
  <c r="K77"/>
  <c r="M77"/>
  <c r="O77"/>
  <c r="K78"/>
  <c r="M78"/>
  <c r="O78"/>
  <c r="K79"/>
  <c r="M79"/>
  <c r="O79"/>
  <c r="K80"/>
  <c r="M80"/>
  <c r="O80"/>
  <c r="K81"/>
  <c r="M81"/>
  <c r="O81"/>
  <c r="G82"/>
  <c r="L83"/>
  <c r="J83" s="1"/>
  <c r="N83"/>
  <c r="M83" s="1"/>
  <c r="O85"/>
  <c r="K87"/>
  <c r="M87"/>
  <c r="O87"/>
  <c r="G88"/>
  <c r="K88"/>
  <c r="O88"/>
  <c r="G89"/>
  <c r="K89"/>
  <c r="O89"/>
  <c r="G90"/>
  <c r="K90"/>
  <c r="O90"/>
  <c r="K91"/>
  <c r="M91"/>
  <c r="O91"/>
  <c r="G92"/>
  <c r="K92"/>
  <c r="O92"/>
  <c r="K93"/>
  <c r="M93"/>
  <c r="O93"/>
  <c r="G95"/>
  <c r="K95"/>
  <c r="O95"/>
  <c r="K96"/>
  <c r="M96"/>
  <c r="O96"/>
  <c r="G97"/>
  <c r="K97"/>
  <c r="O97"/>
  <c r="G98"/>
  <c r="K98"/>
  <c r="O98"/>
  <c r="G99"/>
  <c r="K99"/>
  <c r="O99"/>
  <c r="K100"/>
  <c r="M100"/>
  <c r="O100"/>
  <c r="K103"/>
  <c r="O103"/>
  <c r="L108"/>
  <c r="K109"/>
  <c r="O109"/>
  <c r="Q109"/>
  <c r="U109"/>
  <c r="K111"/>
  <c r="Q112"/>
  <c r="L116"/>
  <c r="G117"/>
  <c r="K117"/>
  <c r="O117"/>
  <c r="I118"/>
  <c r="G118" s="1"/>
  <c r="L119"/>
  <c r="K120"/>
  <c r="M120"/>
  <c r="O120"/>
  <c r="I121"/>
  <c r="L122"/>
  <c r="L123"/>
  <c r="O123"/>
  <c r="L127"/>
  <c r="G128"/>
  <c r="K128"/>
  <c r="O128"/>
  <c r="I129"/>
  <c r="L130"/>
  <c r="K131"/>
  <c r="M131"/>
  <c r="O131"/>
  <c r="I132"/>
  <c r="G132" s="1"/>
  <c r="L133"/>
  <c r="L134"/>
  <c r="O134"/>
  <c r="G66"/>
  <c r="G68"/>
  <c r="G70"/>
  <c r="G74"/>
  <c r="J74" s="1"/>
  <c r="L82"/>
  <c r="G84"/>
  <c r="D103"/>
  <c r="M103" s="1"/>
  <c r="R109"/>
  <c r="T109"/>
  <c r="S109" s="1"/>
  <c r="K116"/>
  <c r="N117"/>
  <c r="K119"/>
  <c r="N120"/>
  <c r="K122"/>
  <c r="K123"/>
  <c r="N123"/>
  <c r="K127"/>
  <c r="N128"/>
  <c r="K130"/>
  <c r="N131"/>
  <c r="K133"/>
  <c r="K134"/>
  <c r="N134"/>
  <c r="O101" l="1"/>
  <c r="L101"/>
  <c r="H106"/>
  <c r="E49"/>
  <c r="K108"/>
  <c r="P112"/>
  <c r="N108"/>
  <c r="H105"/>
  <c r="H104" s="1"/>
  <c r="G105"/>
  <c r="D85"/>
  <c r="N85"/>
  <c r="K85"/>
  <c r="K106"/>
  <c r="G106"/>
  <c r="J106" s="1"/>
  <c r="G109"/>
  <c r="H107"/>
  <c r="G107" s="1"/>
  <c r="P50"/>
  <c r="Q49"/>
  <c r="P49" s="1"/>
  <c r="G38"/>
  <c r="H29"/>
  <c r="S50"/>
  <c r="T49"/>
  <c r="S49" s="1"/>
  <c r="D38"/>
  <c r="E29"/>
  <c r="L50"/>
  <c r="D49"/>
  <c r="D50"/>
  <c r="J132"/>
  <c r="M132"/>
  <c r="J118"/>
  <c r="M118"/>
  <c r="M68"/>
  <c r="J68"/>
  <c r="L129"/>
  <c r="O129"/>
  <c r="L121"/>
  <c r="O121"/>
  <c r="J117"/>
  <c r="M117"/>
  <c r="J99"/>
  <c r="M99"/>
  <c r="J97"/>
  <c r="M97"/>
  <c r="J95"/>
  <c r="M95"/>
  <c r="J92"/>
  <c r="M92"/>
  <c r="J90"/>
  <c r="M90"/>
  <c r="J88"/>
  <c r="M88"/>
  <c r="L104"/>
  <c r="I112"/>
  <c r="X111"/>
  <c r="O104"/>
  <c r="I102"/>
  <c r="J60"/>
  <c r="M60"/>
  <c r="M33"/>
  <c r="J33"/>
  <c r="M26"/>
  <c r="J26"/>
  <c r="M24"/>
  <c r="J24"/>
  <c r="M22"/>
  <c r="J22"/>
  <c r="M16"/>
  <c r="J16"/>
  <c r="J124"/>
  <c r="M124"/>
  <c r="D109"/>
  <c r="E107"/>
  <c r="J135"/>
  <c r="M135"/>
  <c r="F112"/>
  <c r="F102"/>
  <c r="J103"/>
  <c r="N109"/>
  <c r="M70"/>
  <c r="J70"/>
  <c r="M66"/>
  <c r="J66"/>
  <c r="L132"/>
  <c r="O132"/>
  <c r="J128"/>
  <c r="M128"/>
  <c r="L118"/>
  <c r="O118"/>
  <c r="J98"/>
  <c r="M98"/>
  <c r="J89"/>
  <c r="M89"/>
  <c r="J82"/>
  <c r="M82"/>
  <c r="J76"/>
  <c r="M76"/>
  <c r="N58"/>
  <c r="H50"/>
  <c r="K58"/>
  <c r="G58"/>
  <c r="M31"/>
  <c r="J31"/>
  <c r="M25"/>
  <c r="J25"/>
  <c r="M23"/>
  <c r="J23"/>
  <c r="M17"/>
  <c r="J17"/>
  <c r="M15"/>
  <c r="J15"/>
  <c r="D104"/>
  <c r="E112"/>
  <c r="D112" s="1"/>
  <c r="J13"/>
  <c r="M13"/>
  <c r="P109"/>
  <c r="G129"/>
  <c r="G121"/>
  <c r="H112" l="1"/>
  <c r="W111"/>
  <c r="V111" s="1"/>
  <c r="K104"/>
  <c r="G104"/>
  <c r="J104" s="1"/>
  <c r="N104"/>
  <c r="D29"/>
  <c r="E9"/>
  <c r="H9"/>
  <c r="K29"/>
  <c r="G29"/>
  <c r="N29"/>
  <c r="J85"/>
  <c r="M85"/>
  <c r="J38"/>
  <c r="M38"/>
  <c r="J121"/>
  <c r="M121"/>
  <c r="N112"/>
  <c r="K112"/>
  <c r="G112"/>
  <c r="J58"/>
  <c r="M58"/>
  <c r="N50"/>
  <c r="H49"/>
  <c r="K50"/>
  <c r="G50"/>
  <c r="D107"/>
  <c r="J107" s="1"/>
  <c r="K107"/>
  <c r="L102"/>
  <c r="O102"/>
  <c r="J129"/>
  <c r="M129"/>
  <c r="M104"/>
  <c r="M109"/>
  <c r="J109"/>
  <c r="L112"/>
  <c r="O112"/>
  <c r="M29" l="1"/>
  <c r="J29"/>
  <c r="N9"/>
  <c r="G9"/>
  <c r="K9"/>
  <c r="Q9" s="1"/>
  <c r="Q101" s="1"/>
  <c r="E101"/>
  <c r="D9"/>
  <c r="J50"/>
  <c r="M50"/>
  <c r="N49"/>
  <c r="K49"/>
  <c r="G49"/>
  <c r="H101"/>
  <c r="J112"/>
  <c r="M112"/>
  <c r="Q102" l="1"/>
  <c r="P102" s="1"/>
  <c r="P101"/>
  <c r="D101"/>
  <c r="E102"/>
  <c r="D102" s="1"/>
  <c r="M9"/>
  <c r="J9"/>
  <c r="P9" s="1"/>
  <c r="T9"/>
  <c r="T101" s="1"/>
  <c r="N101"/>
  <c r="K101"/>
  <c r="G101"/>
  <c r="H102"/>
  <c r="J49"/>
  <c r="M49"/>
  <c r="S9" l="1"/>
  <c r="T102"/>
  <c r="S102" s="1"/>
  <c r="S101"/>
  <c r="J101"/>
  <c r="M101"/>
  <c r="N102"/>
  <c r="K102"/>
  <c r="G102"/>
  <c r="J102" l="1"/>
  <c r="M102"/>
</calcChain>
</file>

<file path=xl/sharedStrings.xml><?xml version="1.0" encoding="utf-8"?>
<sst xmlns="http://schemas.openxmlformats.org/spreadsheetml/2006/main" count="347" uniqueCount="200">
  <si>
    <t>Тарифная смета ТОО "Қызылжар су"</t>
  </si>
  <si>
    <t>№ п\п</t>
  </si>
  <si>
    <t xml:space="preserve">Наименование показателей </t>
  </si>
  <si>
    <t xml:space="preserve">ед. изм. </t>
  </si>
  <si>
    <t>6 месяцев</t>
  </si>
  <si>
    <t>Отклонение</t>
  </si>
  <si>
    <t>% для исполнения</t>
  </si>
  <si>
    <t>3 квартал</t>
  </si>
  <si>
    <t>4 квартал</t>
  </si>
  <si>
    <t>смета</t>
  </si>
  <si>
    <t>факт</t>
  </si>
  <si>
    <t>Всего</t>
  </si>
  <si>
    <t>вода</t>
  </si>
  <si>
    <t>стоки</t>
  </si>
  <si>
    <t>I</t>
  </si>
  <si>
    <t>Затраты на производство товаров и предоставление услуг, всего, в т.ч.</t>
  </si>
  <si>
    <t>тыс. тенге</t>
  </si>
  <si>
    <t>1</t>
  </si>
  <si>
    <t>Материальные затраты,</t>
  </si>
  <si>
    <t>в том числе:</t>
  </si>
  <si>
    <t>1.1</t>
  </si>
  <si>
    <t>сырье и материалы</t>
  </si>
  <si>
    <t>1.1.1</t>
  </si>
  <si>
    <t xml:space="preserve">      из них: хим. реагенты</t>
  </si>
  <si>
    <t>1.1.2</t>
  </si>
  <si>
    <t xml:space="preserve">                   уголь</t>
  </si>
  <si>
    <t>1.1.3</t>
  </si>
  <si>
    <t xml:space="preserve">                  з/части</t>
  </si>
  <si>
    <t>1.2</t>
  </si>
  <si>
    <t>ГСМ</t>
  </si>
  <si>
    <t>1.3</t>
  </si>
  <si>
    <t>теплоэнергия</t>
  </si>
  <si>
    <t>1.4</t>
  </si>
  <si>
    <t xml:space="preserve">э/энергия </t>
  </si>
  <si>
    <t>2</t>
  </si>
  <si>
    <t>Затраты на оплату труда, всего</t>
  </si>
  <si>
    <t>2.1</t>
  </si>
  <si>
    <t>Заработная плата</t>
  </si>
  <si>
    <t>2.2</t>
  </si>
  <si>
    <t>Социальный налог, социальная отчисления</t>
  </si>
  <si>
    <t>2.3</t>
  </si>
  <si>
    <t>Обязательные пенсионные профессиональные взносы</t>
  </si>
  <si>
    <t>2.4</t>
  </si>
  <si>
    <t>обязательное социальное медицинское страхование</t>
  </si>
  <si>
    <t>3</t>
  </si>
  <si>
    <t>Амортизация</t>
  </si>
  <si>
    <t>4</t>
  </si>
  <si>
    <t>Ремонт, всего</t>
  </si>
  <si>
    <t>4.1</t>
  </si>
  <si>
    <t xml:space="preserve">капитальный ремон, не приводящий к увеличению стоимости основных средст </t>
  </si>
  <si>
    <t>5</t>
  </si>
  <si>
    <t>Прочие затраты, всего</t>
  </si>
  <si>
    <t>5.1</t>
  </si>
  <si>
    <t>услуги связи</t>
  </si>
  <si>
    <t>5.2</t>
  </si>
  <si>
    <t>услуги охраны</t>
  </si>
  <si>
    <t>5.3</t>
  </si>
  <si>
    <t>подготовка кадров</t>
  </si>
  <si>
    <t>5.4</t>
  </si>
  <si>
    <t xml:space="preserve">охрана труда и ТБ </t>
  </si>
  <si>
    <t>5.5</t>
  </si>
  <si>
    <t>услуги по регулированию поверхностного стока</t>
  </si>
  <si>
    <t>5.6</t>
  </si>
  <si>
    <t>дезинфекция, дератизация производственных помещений,</t>
  </si>
  <si>
    <t>5.7</t>
  </si>
  <si>
    <t>обязательные виды страхования</t>
  </si>
  <si>
    <t>5.8</t>
  </si>
  <si>
    <t xml:space="preserve">другие затраты </t>
  </si>
  <si>
    <t>5.8.1</t>
  </si>
  <si>
    <t xml:space="preserve"> в т.ч.: поверка средств измерения</t>
  </si>
  <si>
    <t>5.8.2</t>
  </si>
  <si>
    <t xml:space="preserve">             прочие цеховые материалы</t>
  </si>
  <si>
    <t>5.8.3</t>
  </si>
  <si>
    <t xml:space="preserve">проведение экспертизы для получения акта готовности к отопительному сезону </t>
  </si>
  <si>
    <t>5.8.4</t>
  </si>
  <si>
    <t>санитарно-гигиеническое и бактериологическое исследования</t>
  </si>
  <si>
    <t>5.8.5</t>
  </si>
  <si>
    <t>проездные</t>
  </si>
  <si>
    <t>5.8.6</t>
  </si>
  <si>
    <t>услуги по утилизации отходов</t>
  </si>
  <si>
    <t>5.9</t>
  </si>
  <si>
    <t>спец. одежда</t>
  </si>
  <si>
    <t>5.10</t>
  </si>
  <si>
    <t>Услуги по биологической очистке сточных вод</t>
  </si>
  <si>
    <t>5.11</t>
  </si>
  <si>
    <t>Услуги по проведению энергетического аудита</t>
  </si>
  <si>
    <t>II</t>
  </si>
  <si>
    <t>Расходы периода, всего</t>
  </si>
  <si>
    <t>6</t>
  </si>
  <si>
    <t>Общие и административные, всего</t>
  </si>
  <si>
    <t>6.1</t>
  </si>
  <si>
    <t>З/плата адм.персонала</t>
  </si>
  <si>
    <t>6.2</t>
  </si>
  <si>
    <t>6.3</t>
  </si>
  <si>
    <t xml:space="preserve">обязательное  социальное медицинское страхование </t>
  </si>
  <si>
    <t>6.4</t>
  </si>
  <si>
    <t>Услуги банка, сберкасс</t>
  </si>
  <si>
    <t>6.5</t>
  </si>
  <si>
    <t>6.6</t>
  </si>
  <si>
    <t>Расходы на содержание и обслуживание технических средств управления, узлов связи, выч. техники и т.д.</t>
  </si>
  <si>
    <t>6.7</t>
  </si>
  <si>
    <t>Коммунальные услуги</t>
  </si>
  <si>
    <t>6.7.1</t>
  </si>
  <si>
    <t xml:space="preserve">теплоэнергия </t>
  </si>
  <si>
    <t>6.7.2</t>
  </si>
  <si>
    <t>э/энергия</t>
  </si>
  <si>
    <t>6.8</t>
  </si>
  <si>
    <t>Командировочные расходы</t>
  </si>
  <si>
    <t>6.9</t>
  </si>
  <si>
    <t>Услуги связи</t>
  </si>
  <si>
    <t>6.10</t>
  </si>
  <si>
    <t>Налоги</t>
  </si>
  <si>
    <t>6.10.1</t>
  </si>
  <si>
    <t>земельный налог, плата за пользование земельными участками</t>
  </si>
  <si>
    <t>6.10.2</t>
  </si>
  <si>
    <t>имущественный</t>
  </si>
  <si>
    <t>6.10.3</t>
  </si>
  <si>
    <t>плата за эмиссии в окружающую среду</t>
  </si>
  <si>
    <t>6.10.4</t>
  </si>
  <si>
    <t>транспортный</t>
  </si>
  <si>
    <t>6.10.5</t>
  </si>
  <si>
    <t>плата за пользование водными ресурсами</t>
  </si>
  <si>
    <t>6.10.6</t>
  </si>
  <si>
    <t>р/частоты</t>
  </si>
  <si>
    <t>6.11</t>
  </si>
  <si>
    <t xml:space="preserve">Прочие расходы </t>
  </si>
  <si>
    <t>6.11.1</t>
  </si>
  <si>
    <t>6.11.2</t>
  </si>
  <si>
    <t>канцелярские товары</t>
  </si>
  <si>
    <t>6.11.3</t>
  </si>
  <si>
    <t>содержание служ.транспорта</t>
  </si>
  <si>
    <t>6.11.4</t>
  </si>
  <si>
    <t>информационные услуги и программное обеспечение</t>
  </si>
  <si>
    <t>6.11.5</t>
  </si>
  <si>
    <t>почтовые расходы</t>
  </si>
  <si>
    <t>6.11.6</t>
  </si>
  <si>
    <t>изготовление паспорта инвентаризации парниковых газов</t>
  </si>
  <si>
    <t>6.11.7</t>
  </si>
  <si>
    <t>периодическая печать</t>
  </si>
  <si>
    <t>6.11.8</t>
  </si>
  <si>
    <t>природоохранные мероприятия, изготовление отчета  ПЭК</t>
  </si>
  <si>
    <t>6.11.9</t>
  </si>
  <si>
    <t>приобретение правоустанавливающих и идентификационных  документов на недвижимое имущество</t>
  </si>
  <si>
    <t>6.11.10</t>
  </si>
  <si>
    <t>Техническая экспертиза выполнения утвержденной инвестиционной программы</t>
  </si>
  <si>
    <t>6.11.11</t>
  </si>
  <si>
    <t>Переоценка основных средств</t>
  </si>
  <si>
    <t>7</t>
  </si>
  <si>
    <t>Расходы на содержание службы сбыта, всего</t>
  </si>
  <si>
    <t>7.1</t>
  </si>
  <si>
    <t>7.2</t>
  </si>
  <si>
    <t>7.3</t>
  </si>
  <si>
    <t>7.4</t>
  </si>
  <si>
    <t>Расходы на оформление квитанций</t>
  </si>
  <si>
    <t>7.5</t>
  </si>
  <si>
    <t>7.6</t>
  </si>
  <si>
    <t>Проездные</t>
  </si>
  <si>
    <t>7.7</t>
  </si>
  <si>
    <t>Прочие</t>
  </si>
  <si>
    <t>7.7.1</t>
  </si>
  <si>
    <t>7.7.2</t>
  </si>
  <si>
    <t>7.7.3</t>
  </si>
  <si>
    <t>7.7.4</t>
  </si>
  <si>
    <t>опломбировка приборов учета воды</t>
  </si>
  <si>
    <t>7.7.6</t>
  </si>
  <si>
    <t>Расходы на единый информационно-расчетный центр (ЕИРЦ)</t>
  </si>
  <si>
    <t>8</t>
  </si>
  <si>
    <t>Расходы на выплату вознаграждений (ЕБРР)</t>
  </si>
  <si>
    <t>III</t>
  </si>
  <si>
    <t>Всего затрат</t>
  </si>
  <si>
    <t>IV</t>
  </si>
  <si>
    <t>Доход</t>
  </si>
  <si>
    <t>V</t>
  </si>
  <si>
    <t>Регулируемая база задействованных активов (РБА)</t>
  </si>
  <si>
    <t>VI</t>
  </si>
  <si>
    <t>Всего доходов</t>
  </si>
  <si>
    <t>Необоснованный доход за 2021 год</t>
  </si>
  <si>
    <t>Необоснованный доход за 2022 год</t>
  </si>
  <si>
    <t>Всего доходов за минусом необоснованного дохода</t>
  </si>
  <si>
    <t>VII</t>
  </si>
  <si>
    <t>Объемы оказываемых услуг</t>
  </si>
  <si>
    <t>тыс. м3</t>
  </si>
  <si>
    <t>VIII</t>
  </si>
  <si>
    <t>Нормативные потери</t>
  </si>
  <si>
    <t>%</t>
  </si>
  <si>
    <t>IX</t>
  </si>
  <si>
    <t xml:space="preserve">Тариф </t>
  </si>
  <si>
    <t>тенге/м3</t>
  </si>
  <si>
    <t>тарифы по группам потребителей:</t>
  </si>
  <si>
    <t>период</t>
  </si>
  <si>
    <t>с  01.01.23-01.05.23г.</t>
  </si>
  <si>
    <t xml:space="preserve">I группа - физические лица, относящиеся к группе население, физические лица, пользующиеся водой через садоводческие общества </t>
  </si>
  <si>
    <r>
      <t>тыс.м</t>
    </r>
    <r>
      <rPr>
        <vertAlign val="superscript"/>
        <sz val="10"/>
        <rFont val="Times New Roman"/>
        <family val="1"/>
        <charset val="204"/>
      </rPr>
      <t>3</t>
    </r>
  </si>
  <si>
    <t>тыс.тенге</t>
  </si>
  <si>
    <r>
      <t>тенге/м</t>
    </r>
    <r>
      <rPr>
        <vertAlign val="superscript"/>
        <sz val="10"/>
        <rFont val="Times New Roman"/>
        <family val="1"/>
        <charset val="204"/>
      </rPr>
      <t>3</t>
    </r>
  </si>
  <si>
    <t>II группа -  организации, содержащиеся за счет бюджета</t>
  </si>
  <si>
    <t>III группа - юридические лица,  прочие потребители</t>
  </si>
  <si>
    <t>тыс.м3</t>
  </si>
  <si>
    <t>с  01.05.23-30.06.23г.</t>
  </si>
  <si>
    <t>на услугу по подаче воды по магистральным трубопроводам и распределительным  сетям и по отводу и очистке сточных вод за 1 полугодие 2023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</si>
</sst>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8" fillId="0" borderId="0"/>
  </cellStyleXfs>
  <cellXfs count="91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3" fontId="11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justify"/>
    </xf>
    <xf numFmtId="49" fontId="8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justify"/>
    </xf>
    <xf numFmtId="0" fontId="5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_4\&#1087;&#1101;&#1086;\&#1054;&#1058;&#1063;&#1045;&#1058;&#1067;\&#1054;&#1090;&#1095;&#1077;&#1090;%20&#1086;&#1073;%20&#1080;&#1089;&#1087;&#1086;&#1083;&#1085;&#1077;&#1085;&#1080;&#1080;%20&#1090;&#1072;&#1088;&#1080;&#1092;&#1085;&#1086;&#1081;%20&#1089;&#1084;&#1077;&#1090;&#1099;%20&#1079;&#1072;%202023%20&#1075;&#1086;&#1076;\&#1048;&#1089;&#1087;&#1086;&#1083;&#1085;&#1077;&#1085;&#1080;&#1077;%20&#1090;&#1072;&#1088;&#1080;&#1092;&#1085;&#1086;&#1081;%20&#1089;&#1084;&#1077;&#1090;&#1099;%20&#1079;&#1072;%201%20&#1087;&#1086;&#1083;&#1091;&#1075;&#1086;&#1076;&#1080;&#1077;%202023%20&#1075;&#1086;&#1076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С с 1.01.2023г. посл.!!!"/>
      <sheetName val="ТС с 1.01.2023г. посл!!"/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5 месяцев"/>
      <sheetName val="по 5 месяцам (ожидаемое года)"/>
      <sheetName val="6 месяцев"/>
      <sheetName val="6 месяцев КРАТКО"/>
      <sheetName val="6 месяцев для шефа"/>
      <sheetName val="июль"/>
      <sheetName val="август"/>
      <sheetName val="8 месяцев"/>
      <sheetName val="ожидаемое года!!!"/>
      <sheetName val="ОЖИДАЕМОЕ 2022г.!!!"/>
      <sheetName val="для плана развития на 2022г.!!!"/>
      <sheetName val="сентябрь"/>
      <sheetName val="3 квартал"/>
      <sheetName val="9 месяцев"/>
      <sheetName val="октябрь"/>
      <sheetName val=" 10 месяцев"/>
      <sheetName val=" 10 месяцев вода"/>
      <sheetName val=" 10 месяцев стоки"/>
      <sheetName val="ноябрь"/>
      <sheetName val="декабрь"/>
      <sheetName val="4 квартал"/>
      <sheetName val="12 мес. с коррект.2022г."/>
      <sheetName val="Ожидаемое на 2021 год"/>
    </sheetNames>
    <sheetDataSet>
      <sheetData sheetId="0">
        <row r="9">
          <cell r="D9">
            <v>2812635.4</v>
          </cell>
        </row>
      </sheetData>
      <sheetData sheetId="1"/>
      <sheetData sheetId="2">
        <row r="101">
          <cell r="E101">
            <v>154371.77142857143</v>
          </cell>
          <cell r="F101">
            <v>126403.35238095238</v>
          </cell>
        </row>
      </sheetData>
      <sheetData sheetId="3">
        <row r="101">
          <cell r="E101">
            <v>154371.77142857143</v>
          </cell>
          <cell r="F101">
            <v>126403.35238095238</v>
          </cell>
        </row>
      </sheetData>
      <sheetData sheetId="4">
        <row r="101">
          <cell r="E101">
            <v>183161.52142857143</v>
          </cell>
          <cell r="F101">
            <v>148047.20238095237</v>
          </cell>
        </row>
      </sheetData>
      <sheetData sheetId="5">
        <row r="9">
          <cell r="D9">
            <v>709214.5642857143</v>
          </cell>
          <cell r="G9">
            <v>756975.90800000005</v>
          </cell>
        </row>
        <row r="10">
          <cell r="D10">
            <v>180142.08928571429</v>
          </cell>
          <cell r="G10">
            <v>171464.29399999999</v>
          </cell>
        </row>
        <row r="12">
          <cell r="D12">
            <v>54942.75</v>
          </cell>
          <cell r="G12">
            <v>34612.339</v>
          </cell>
        </row>
        <row r="13">
          <cell r="D13">
            <v>42778.5</v>
          </cell>
          <cell r="E13">
            <v>41869.75</v>
          </cell>
          <cell r="F13">
            <v>908.75</v>
          </cell>
          <cell r="G13">
            <v>16693.518</v>
          </cell>
          <cell r="H13">
            <v>15797.335999999999</v>
          </cell>
          <cell r="I13">
            <v>896.18200000000002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12164.25</v>
          </cell>
          <cell r="E15">
            <v>6996.75</v>
          </cell>
          <cell r="F15">
            <v>5167.5</v>
          </cell>
          <cell r="G15">
            <v>17918.821</v>
          </cell>
          <cell r="H15">
            <v>10034.540000000001</v>
          </cell>
          <cell r="I15">
            <v>7884.2809999999999</v>
          </cell>
        </row>
        <row r="16">
          <cell r="D16">
            <v>18267.3</v>
          </cell>
          <cell r="E16">
            <v>11078.75</v>
          </cell>
          <cell r="F16">
            <v>7188.55</v>
          </cell>
          <cell r="G16">
            <v>17993.078999999998</v>
          </cell>
          <cell r="H16">
            <v>10856.36</v>
          </cell>
          <cell r="I16">
            <v>7136.7189999999991</v>
          </cell>
        </row>
        <row r="17">
          <cell r="D17">
            <v>14533.714285714286</v>
          </cell>
          <cell r="E17">
            <v>9247.7142857142862</v>
          </cell>
          <cell r="F17">
            <v>5286</v>
          </cell>
          <cell r="G17">
            <v>17095.561000000002</v>
          </cell>
          <cell r="H17">
            <v>10941.145</v>
          </cell>
          <cell r="I17">
            <v>6154.4160000000002</v>
          </cell>
        </row>
        <row r="18">
          <cell r="D18">
            <v>92398.325000000012</v>
          </cell>
          <cell r="E18">
            <v>62979.75</v>
          </cell>
          <cell r="F18">
            <v>29418.575000000004</v>
          </cell>
          <cell r="G18">
            <v>101763.315</v>
          </cell>
          <cell r="H18">
            <v>69043.093999999997</v>
          </cell>
          <cell r="I18">
            <v>32720.220999999998</v>
          </cell>
        </row>
        <row r="19">
          <cell r="D19">
            <v>324773.09999999998</v>
          </cell>
          <cell r="G19">
            <v>366166.97000000003</v>
          </cell>
        </row>
        <row r="21">
          <cell r="D21">
            <v>289557.05</v>
          </cell>
          <cell r="E21">
            <v>144318.75</v>
          </cell>
          <cell r="F21">
            <v>145238.29999999999</v>
          </cell>
          <cell r="G21">
            <v>327681.09400000004</v>
          </cell>
          <cell r="H21">
            <v>163185.185</v>
          </cell>
          <cell r="I21">
            <v>164495.90900000001</v>
          </cell>
        </row>
        <row r="22">
          <cell r="D22">
            <v>24757.05</v>
          </cell>
          <cell r="E22">
            <v>12339.25</v>
          </cell>
          <cell r="F22">
            <v>12417.8</v>
          </cell>
          <cell r="G22">
            <v>27700.376</v>
          </cell>
          <cell r="H22">
            <v>13794.787</v>
          </cell>
          <cell r="I22">
            <v>13905.589</v>
          </cell>
        </row>
        <row r="23">
          <cell r="D23">
            <v>1772.5</v>
          </cell>
          <cell r="E23">
            <v>460.75</v>
          </cell>
          <cell r="F23">
            <v>1311.75</v>
          </cell>
          <cell r="G23">
            <v>1723.8229999999999</v>
          </cell>
          <cell r="H23">
            <v>446.54300000000001</v>
          </cell>
          <cell r="I23">
            <v>1277.28</v>
          </cell>
        </row>
        <row r="24">
          <cell r="D24">
            <v>8686.5</v>
          </cell>
          <cell r="E24">
            <v>4329.5</v>
          </cell>
          <cell r="F24">
            <v>4357</v>
          </cell>
          <cell r="G24">
            <v>9061.6769999999997</v>
          </cell>
          <cell r="H24">
            <v>4512.7150000000001</v>
          </cell>
          <cell r="I24">
            <v>4548.9619999999995</v>
          </cell>
        </row>
        <row r="25">
          <cell r="D25">
            <v>100101.875</v>
          </cell>
          <cell r="E25">
            <v>54327.324999999997</v>
          </cell>
          <cell r="F25">
            <v>45774.55</v>
          </cell>
          <cell r="G25">
            <v>108818.34000000001</v>
          </cell>
          <cell r="H25">
            <v>60398.877000000008</v>
          </cell>
          <cell r="I25">
            <v>48419.463000000003</v>
          </cell>
        </row>
        <row r="26">
          <cell r="D26">
            <v>65359.8</v>
          </cell>
          <cell r="E26">
            <v>44786.8</v>
          </cell>
          <cell r="F26">
            <v>20573</v>
          </cell>
          <cell r="G26">
            <v>76614.402999999991</v>
          </cell>
          <cell r="H26">
            <v>58901.434000000001</v>
          </cell>
          <cell r="I26">
            <v>17712.968999999997</v>
          </cell>
        </row>
        <row r="28">
          <cell r="D28">
            <v>56443.75</v>
          </cell>
          <cell r="E28">
            <v>38473.5</v>
          </cell>
          <cell r="F28">
            <v>17970.25</v>
          </cell>
          <cell r="G28">
            <v>0</v>
          </cell>
        </row>
        <row r="29">
          <cell r="D29">
            <v>38837.699999999997</v>
          </cell>
          <cell r="G29">
            <v>33911.900999999998</v>
          </cell>
        </row>
        <row r="31">
          <cell r="D31">
            <v>2753.75</v>
          </cell>
          <cell r="E31">
            <v>1586.75</v>
          </cell>
          <cell r="F31">
            <v>1167</v>
          </cell>
          <cell r="G31">
            <v>1375.1220000000001</v>
          </cell>
          <cell r="H31">
            <v>700.423</v>
          </cell>
          <cell r="I31">
            <v>674.69900000000007</v>
          </cell>
        </row>
        <row r="32">
          <cell r="D32">
            <v>5486</v>
          </cell>
          <cell r="E32">
            <v>3634</v>
          </cell>
          <cell r="F32">
            <v>1852</v>
          </cell>
          <cell r="G32">
            <v>8476.0639999999985</v>
          </cell>
          <cell r="H32">
            <v>5594.2019999999993</v>
          </cell>
          <cell r="I32">
            <v>2881.8620000000001</v>
          </cell>
        </row>
        <row r="33">
          <cell r="D33">
            <v>196.5</v>
          </cell>
          <cell r="E33">
            <v>91.75</v>
          </cell>
          <cell r="F33">
            <v>104.75</v>
          </cell>
          <cell r="G33">
            <v>342</v>
          </cell>
          <cell r="H33">
            <v>181.84800000000001</v>
          </cell>
          <cell r="I33">
            <v>160.15200000000002</v>
          </cell>
        </row>
        <row r="34">
          <cell r="D34">
            <v>4291.375</v>
          </cell>
          <cell r="E34">
            <v>1965</v>
          </cell>
          <cell r="F34">
            <v>2326.375</v>
          </cell>
          <cell r="G34">
            <v>3753.8419999999996</v>
          </cell>
          <cell r="H34">
            <v>1513.8119999999999</v>
          </cell>
          <cell r="I34">
            <v>2240.0299999999997</v>
          </cell>
        </row>
        <row r="35">
          <cell r="D35">
            <v>2213.75</v>
          </cell>
          <cell r="E35">
            <v>2213.75</v>
          </cell>
          <cell r="F35">
            <v>0</v>
          </cell>
          <cell r="G35">
            <v>2289.3119999999999</v>
          </cell>
          <cell r="H35">
            <v>2289.3119999999999</v>
          </cell>
          <cell r="I35">
            <v>0</v>
          </cell>
        </row>
        <row r="36">
          <cell r="D36">
            <v>137.25</v>
          </cell>
          <cell r="E36">
            <v>79.5</v>
          </cell>
          <cell r="F36">
            <v>57.75</v>
          </cell>
          <cell r="G36">
            <v>110.1</v>
          </cell>
          <cell r="H36">
            <v>63.858000000000004</v>
          </cell>
          <cell r="I36">
            <v>46.241999999999997</v>
          </cell>
        </row>
        <row r="37">
          <cell r="D37">
            <v>7152.7250000000004</v>
          </cell>
          <cell r="E37">
            <v>3707.1000000000004</v>
          </cell>
          <cell r="F37">
            <v>3445.625</v>
          </cell>
          <cell r="G37">
            <v>5771.4840000000004</v>
          </cell>
          <cell r="H37">
            <v>3058.8870000000002</v>
          </cell>
          <cell r="I37">
            <v>2712.5969999999998</v>
          </cell>
        </row>
        <row r="38">
          <cell r="D38">
            <v>2552.5</v>
          </cell>
          <cell r="G38">
            <v>2468.951</v>
          </cell>
        </row>
        <row r="40">
          <cell r="D40">
            <v>487</v>
          </cell>
          <cell r="E40">
            <v>234.25</v>
          </cell>
          <cell r="F40">
            <v>252.75</v>
          </cell>
          <cell r="G40">
            <v>0</v>
          </cell>
          <cell r="H40">
            <v>0</v>
          </cell>
          <cell r="I40">
            <v>0</v>
          </cell>
        </row>
        <row r="41">
          <cell r="D41">
            <v>214</v>
          </cell>
          <cell r="E41">
            <v>138.75</v>
          </cell>
          <cell r="F41">
            <v>75.25</v>
          </cell>
          <cell r="G41">
            <v>436.572</v>
          </cell>
          <cell r="H41">
            <v>368.80399999999997</v>
          </cell>
          <cell r="I41">
            <v>67.768000000000001</v>
          </cell>
        </row>
        <row r="42">
          <cell r="D42">
            <v>393.75</v>
          </cell>
          <cell r="E42">
            <v>211</v>
          </cell>
          <cell r="F42">
            <v>182.75</v>
          </cell>
          <cell r="G42">
            <v>0</v>
          </cell>
          <cell r="H42">
            <v>0</v>
          </cell>
          <cell r="I42">
            <v>0</v>
          </cell>
        </row>
        <row r="43">
          <cell r="D43">
            <v>313</v>
          </cell>
          <cell r="E43">
            <v>110.75</v>
          </cell>
          <cell r="F43">
            <v>202.25</v>
          </cell>
          <cell r="G43">
            <v>544.26100000000008</v>
          </cell>
          <cell r="H43">
            <v>535.22900000000004</v>
          </cell>
          <cell r="I43">
            <v>9.032</v>
          </cell>
        </row>
        <row r="44">
          <cell r="D44">
            <v>565.25</v>
          </cell>
          <cell r="E44">
            <v>314.75</v>
          </cell>
          <cell r="F44">
            <v>250.5</v>
          </cell>
          <cell r="G44">
            <v>648</v>
          </cell>
          <cell r="H44">
            <v>375.84000000000003</v>
          </cell>
          <cell r="I44">
            <v>272.15999999999997</v>
          </cell>
        </row>
        <row r="45">
          <cell r="D45">
            <v>579.5</v>
          </cell>
          <cell r="E45">
            <v>307</v>
          </cell>
          <cell r="F45">
            <v>272.5</v>
          </cell>
          <cell r="G45">
            <v>840.11800000000005</v>
          </cell>
          <cell r="H45">
            <v>444.01300000000003</v>
          </cell>
          <cell r="I45">
            <v>396.10500000000002</v>
          </cell>
        </row>
        <row r="46">
          <cell r="D46">
            <v>2975.1</v>
          </cell>
          <cell r="E46">
            <v>1544.6</v>
          </cell>
          <cell r="F46">
            <v>1430.5</v>
          </cell>
          <cell r="G46">
            <v>1896.4549999999999</v>
          </cell>
          <cell r="H46">
            <v>1118.2159999999999</v>
          </cell>
          <cell r="I46">
            <v>778.23900000000003</v>
          </cell>
        </row>
        <row r="47">
          <cell r="E47">
            <v>0</v>
          </cell>
          <cell r="F47">
            <v>11078.75</v>
          </cell>
          <cell r="H47">
            <v>0</v>
          </cell>
          <cell r="I47">
            <v>7428.5709999999999</v>
          </cell>
        </row>
        <row r="48">
          <cell r="H48">
            <v>0</v>
          </cell>
          <cell r="I48">
            <v>0</v>
          </cell>
        </row>
        <row r="49">
          <cell r="D49">
            <v>183544.40714285715</v>
          </cell>
          <cell r="G49">
            <v>153233.97999999998</v>
          </cell>
        </row>
        <row r="50">
          <cell r="D50">
            <v>78959.760714285716</v>
          </cell>
          <cell r="G50">
            <v>75368.09</v>
          </cell>
        </row>
        <row r="52">
          <cell r="D52">
            <v>24938.625</v>
          </cell>
          <cell r="E52">
            <v>12409.600000000002</v>
          </cell>
          <cell r="F52">
            <v>12529.024999999998</v>
          </cell>
          <cell r="G52">
            <v>21899.900999999998</v>
          </cell>
          <cell r="H52">
            <v>10935.669999999998</v>
          </cell>
          <cell r="I52">
            <v>10964.231</v>
          </cell>
        </row>
        <row r="53">
          <cell r="D53">
            <v>2132.35</v>
          </cell>
          <cell r="E53">
            <v>1061.0999999999999</v>
          </cell>
          <cell r="F53">
            <v>1071.25</v>
          </cell>
          <cell r="G53">
            <v>1918.989</v>
          </cell>
          <cell r="H53">
            <v>958.27499999999998</v>
          </cell>
          <cell r="I53">
            <v>960.71400000000006</v>
          </cell>
        </row>
        <row r="54">
          <cell r="D54">
            <v>748.07500000000005</v>
          </cell>
          <cell r="E54">
            <v>372.32499999999999</v>
          </cell>
          <cell r="F54">
            <v>375.75</v>
          </cell>
          <cell r="G54">
            <v>599.44299999999998</v>
          </cell>
          <cell r="H54">
            <v>299.33499999999998</v>
          </cell>
          <cell r="I54">
            <v>300.108</v>
          </cell>
        </row>
        <row r="55">
          <cell r="D55">
            <v>788.57500000000005</v>
          </cell>
          <cell r="E55">
            <v>416.32500000000005</v>
          </cell>
          <cell r="F55">
            <v>372.25</v>
          </cell>
          <cell r="G55">
            <v>530.33900000000006</v>
          </cell>
          <cell r="H55">
            <v>281.07900000000001</v>
          </cell>
          <cell r="I55">
            <v>249.26000000000002</v>
          </cell>
        </row>
        <row r="56">
          <cell r="D56">
            <v>7771.1</v>
          </cell>
          <cell r="E56">
            <v>4533.1000000000004</v>
          </cell>
          <cell r="F56">
            <v>3238</v>
          </cell>
          <cell r="G56">
            <v>8096.1329999999998</v>
          </cell>
          <cell r="H56">
            <v>4768.2939999999999</v>
          </cell>
          <cell r="I56">
            <v>3327.8389999999999</v>
          </cell>
        </row>
        <row r="57">
          <cell r="D57">
            <v>2898.5749999999998</v>
          </cell>
          <cell r="E57">
            <v>970.32500000000005</v>
          </cell>
          <cell r="F57">
            <v>1928.25</v>
          </cell>
          <cell r="G57">
            <v>127.37200000000001</v>
          </cell>
          <cell r="H57">
            <v>67.507000000000005</v>
          </cell>
          <cell r="I57">
            <v>59.865000000000002</v>
          </cell>
        </row>
        <row r="58">
          <cell r="D58">
            <v>417.66071428571428</v>
          </cell>
          <cell r="G58">
            <v>696.66499999999996</v>
          </cell>
        </row>
        <row r="60">
          <cell r="D60">
            <v>173.78571428571428</v>
          </cell>
          <cell r="E60">
            <v>127.5</v>
          </cell>
          <cell r="F60">
            <v>46.285714285714285</v>
          </cell>
          <cell r="G60">
            <v>331.87400000000002</v>
          </cell>
          <cell r="H60">
            <v>242.23700000000002</v>
          </cell>
          <cell r="I60">
            <v>89.637</v>
          </cell>
        </row>
        <row r="61">
          <cell r="D61">
            <v>243.875</v>
          </cell>
          <cell r="E61">
            <v>159.625</v>
          </cell>
          <cell r="F61">
            <v>84.25</v>
          </cell>
          <cell r="G61">
            <v>364.791</v>
          </cell>
          <cell r="H61">
            <v>237.114</v>
          </cell>
          <cell r="I61">
            <v>127.67699999999999</v>
          </cell>
        </row>
        <row r="62">
          <cell r="D62">
            <v>329.75</v>
          </cell>
          <cell r="E62">
            <v>153.25</v>
          </cell>
          <cell r="F62">
            <v>176.5</v>
          </cell>
          <cell r="G62">
            <v>350.89300000000003</v>
          </cell>
          <cell r="H62">
            <v>176.75700000000001</v>
          </cell>
          <cell r="I62">
            <v>174.136</v>
          </cell>
        </row>
        <row r="63">
          <cell r="D63">
            <v>1158.3</v>
          </cell>
          <cell r="E63">
            <v>608.29999999999995</v>
          </cell>
          <cell r="F63">
            <v>550</v>
          </cell>
          <cell r="G63">
            <v>1801.126</v>
          </cell>
          <cell r="H63">
            <v>954.59699999999998</v>
          </cell>
          <cell r="I63">
            <v>846.529</v>
          </cell>
        </row>
        <row r="64">
          <cell r="D64">
            <v>31866.625</v>
          </cell>
          <cell r="G64">
            <v>32561.584999999999</v>
          </cell>
        </row>
        <row r="66">
          <cell r="D66">
            <v>13112</v>
          </cell>
          <cell r="E66">
            <v>435.25</v>
          </cell>
          <cell r="F66">
            <v>12676.75</v>
          </cell>
          <cell r="G66">
            <v>13122.644</v>
          </cell>
          <cell r="H66">
            <v>436.97900000000004</v>
          </cell>
          <cell r="I66">
            <v>12685.665000000001</v>
          </cell>
        </row>
        <row r="67">
          <cell r="D67">
            <v>16990.625</v>
          </cell>
          <cell r="E67">
            <v>1644.3000000000002</v>
          </cell>
          <cell r="F67">
            <v>15346.325000000001</v>
          </cell>
          <cell r="G67">
            <v>18036.75</v>
          </cell>
          <cell r="H67">
            <v>1884.519</v>
          </cell>
          <cell r="I67">
            <v>16152.231</v>
          </cell>
        </row>
        <row r="68">
          <cell r="D68">
            <v>731.5</v>
          </cell>
          <cell r="E68">
            <v>571.5</v>
          </cell>
          <cell r="F68">
            <v>160</v>
          </cell>
          <cell r="G68">
            <v>210.55</v>
          </cell>
          <cell r="H68">
            <v>67.375999999999991</v>
          </cell>
          <cell r="I68">
            <v>143.17400000000001</v>
          </cell>
        </row>
        <row r="69">
          <cell r="D69">
            <v>458.25</v>
          </cell>
          <cell r="E69">
            <v>312.75</v>
          </cell>
          <cell r="F69">
            <v>145.5</v>
          </cell>
          <cell r="G69">
            <v>485.04500000000002</v>
          </cell>
          <cell r="H69">
            <v>327.96100000000001</v>
          </cell>
          <cell r="I69">
            <v>157.084</v>
          </cell>
        </row>
        <row r="70">
          <cell r="D70">
            <v>574.25</v>
          </cell>
          <cell r="E70">
            <v>574.25</v>
          </cell>
          <cell r="F70">
            <v>0</v>
          </cell>
          <cell r="G70">
            <v>706.596</v>
          </cell>
          <cell r="H70">
            <v>706.596</v>
          </cell>
          <cell r="I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D72">
            <v>5910.125</v>
          </cell>
          <cell r="G72">
            <v>6785.6440000000002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>
            <v>1404.675</v>
          </cell>
          <cell r="E75">
            <v>744.625</v>
          </cell>
          <cell r="F75">
            <v>660.05</v>
          </cell>
          <cell r="G75">
            <v>691.25299999999993</v>
          </cell>
          <cell r="H75">
            <v>366.94299999999998</v>
          </cell>
          <cell r="I75">
            <v>324.31</v>
          </cell>
        </row>
        <row r="76">
          <cell r="D76">
            <v>1789.125</v>
          </cell>
          <cell r="E76">
            <v>1324.875</v>
          </cell>
          <cell r="F76">
            <v>464.25</v>
          </cell>
          <cell r="G76">
            <v>2013.3879999999999</v>
          </cell>
          <cell r="H76">
            <v>1496.02</v>
          </cell>
          <cell r="I76">
            <v>517.36799999999994</v>
          </cell>
        </row>
        <row r="77">
          <cell r="D77">
            <v>1910.2</v>
          </cell>
          <cell r="E77">
            <v>569.625</v>
          </cell>
          <cell r="F77">
            <v>1340.575</v>
          </cell>
          <cell r="G77">
            <v>2863.4670000000001</v>
          </cell>
          <cell r="H77">
            <v>830.40599999999995</v>
          </cell>
          <cell r="I77">
            <v>2033.0610000000001</v>
          </cell>
        </row>
        <row r="78">
          <cell r="D78">
            <v>237</v>
          </cell>
          <cell r="E78">
            <v>126.75</v>
          </cell>
          <cell r="F78">
            <v>110.25</v>
          </cell>
          <cell r="G78">
            <v>170.31900000000002</v>
          </cell>
          <cell r="H78">
            <v>93.802000000000007</v>
          </cell>
          <cell r="I78">
            <v>76.516999999999996</v>
          </cell>
        </row>
        <row r="79">
          <cell r="D79">
            <v>57.5</v>
          </cell>
          <cell r="E79">
            <v>29</v>
          </cell>
          <cell r="F79">
            <v>28.5</v>
          </cell>
          <cell r="G79">
            <v>0</v>
          </cell>
          <cell r="H79">
            <v>0</v>
          </cell>
          <cell r="I79">
            <v>0</v>
          </cell>
        </row>
        <row r="80">
          <cell r="D80">
            <v>29.75</v>
          </cell>
          <cell r="E80">
            <v>14.25</v>
          </cell>
          <cell r="F80">
            <v>15.5</v>
          </cell>
          <cell r="G80">
            <v>14.591999999999999</v>
          </cell>
          <cell r="H80">
            <v>7.7329999999999997</v>
          </cell>
          <cell r="I80">
            <v>6.859</v>
          </cell>
        </row>
        <row r="81">
          <cell r="D81">
            <v>60.75</v>
          </cell>
          <cell r="E81">
            <v>32.5</v>
          </cell>
          <cell r="F81">
            <v>28.25</v>
          </cell>
          <cell r="G81">
            <v>80</v>
          </cell>
          <cell r="H81">
            <v>42.4</v>
          </cell>
          <cell r="I81">
            <v>37.6</v>
          </cell>
        </row>
        <row r="82">
          <cell r="D82">
            <v>75.25</v>
          </cell>
          <cell r="E82">
            <v>0</v>
          </cell>
          <cell r="F82">
            <v>75.25</v>
          </cell>
          <cell r="G82">
            <v>102.625</v>
          </cell>
          <cell r="H82">
            <v>0</v>
          </cell>
          <cell r="I82">
            <v>102.625</v>
          </cell>
        </row>
        <row r="83">
          <cell r="D83">
            <v>345.875</v>
          </cell>
          <cell r="E83">
            <v>185.875</v>
          </cell>
          <cell r="F83">
            <v>160</v>
          </cell>
          <cell r="G83">
            <v>850</v>
          </cell>
          <cell r="H83">
            <v>453.05</v>
          </cell>
          <cell r="I83">
            <v>396.95</v>
          </cell>
        </row>
        <row r="84">
          <cell r="H84">
            <v>0</v>
          </cell>
          <cell r="I84">
            <v>0</v>
          </cell>
        </row>
        <row r="85">
          <cell r="D85">
            <v>55456.796428571426</v>
          </cell>
          <cell r="G85">
            <v>49229.353000000003</v>
          </cell>
        </row>
        <row r="86">
          <cell r="G86">
            <v>77865.89</v>
          </cell>
        </row>
        <row r="87">
          <cell r="D87">
            <v>39717.050000000003</v>
          </cell>
          <cell r="E87">
            <v>19763.5</v>
          </cell>
          <cell r="F87">
            <v>19953.55</v>
          </cell>
          <cell r="G87">
            <v>35952.718000000001</v>
          </cell>
          <cell r="H87">
            <v>17952.094000000001</v>
          </cell>
          <cell r="I87">
            <v>18000.624</v>
          </cell>
        </row>
        <row r="88">
          <cell r="D88">
            <v>3395.75</v>
          </cell>
          <cell r="E88">
            <v>1689.75</v>
          </cell>
          <cell r="F88">
            <v>1706</v>
          </cell>
          <cell r="G88">
            <v>3100.703</v>
          </cell>
          <cell r="H88">
            <v>1548.319</v>
          </cell>
          <cell r="I88">
            <v>1552.384</v>
          </cell>
        </row>
        <row r="89">
          <cell r="D89">
            <v>1191.25</v>
          </cell>
          <cell r="E89">
            <v>592.75</v>
          </cell>
          <cell r="F89">
            <v>598.5</v>
          </cell>
          <cell r="G89">
            <v>1053.5720000000001</v>
          </cell>
          <cell r="H89">
            <v>526.09299999999996</v>
          </cell>
          <cell r="I89">
            <v>527.47900000000004</v>
          </cell>
        </row>
        <row r="90">
          <cell r="D90">
            <v>2032.25</v>
          </cell>
          <cell r="E90">
            <v>1103.5</v>
          </cell>
          <cell r="F90">
            <v>928.75</v>
          </cell>
          <cell r="G90">
            <v>671.89699999999993</v>
          </cell>
          <cell r="H90">
            <v>356.10999999999996</v>
          </cell>
          <cell r="I90">
            <v>315.78700000000003</v>
          </cell>
        </row>
        <row r="91">
          <cell r="D91">
            <v>615</v>
          </cell>
          <cell r="E91">
            <v>359.75</v>
          </cell>
          <cell r="F91">
            <v>255.25</v>
          </cell>
          <cell r="G91">
            <v>516.13099999999997</v>
          </cell>
          <cell r="H91">
            <v>304.17500000000001</v>
          </cell>
          <cell r="I91">
            <v>211.95599999999996</v>
          </cell>
        </row>
        <row r="92">
          <cell r="D92">
            <v>1588.75</v>
          </cell>
          <cell r="E92">
            <v>791</v>
          </cell>
          <cell r="F92">
            <v>797.75</v>
          </cell>
          <cell r="G92">
            <v>1608</v>
          </cell>
          <cell r="H92">
            <v>852.77599999999995</v>
          </cell>
          <cell r="I92">
            <v>755.22399999999993</v>
          </cell>
        </row>
        <row r="93">
          <cell r="D93">
            <v>6916.7464285714286</v>
          </cell>
          <cell r="G93">
            <v>6326.3320000000003</v>
          </cell>
        </row>
        <row r="95">
          <cell r="D95">
            <v>92.571428571428569</v>
          </cell>
          <cell r="E95">
            <v>60</v>
          </cell>
          <cell r="F95">
            <v>32.571428571428569</v>
          </cell>
          <cell r="G95">
            <v>155.548</v>
          </cell>
          <cell r="H95">
            <v>101.09200000000001</v>
          </cell>
          <cell r="I95">
            <v>54.456000000000003</v>
          </cell>
        </row>
        <row r="96">
          <cell r="D96">
            <v>134.75</v>
          </cell>
          <cell r="E96">
            <v>88.25</v>
          </cell>
          <cell r="F96">
            <v>46.5</v>
          </cell>
          <cell r="G96">
            <v>202.63099999999997</v>
          </cell>
          <cell r="H96">
            <v>131.70999999999998</v>
          </cell>
          <cell r="I96">
            <v>70.921000000000006</v>
          </cell>
        </row>
        <row r="97">
          <cell r="D97">
            <v>197.82499999999999</v>
          </cell>
          <cell r="E97">
            <v>98.275000000000006</v>
          </cell>
          <cell r="F97">
            <v>99.549999999999983</v>
          </cell>
          <cell r="G97">
            <v>145.149</v>
          </cell>
          <cell r="H97">
            <v>71.994</v>
          </cell>
          <cell r="I97">
            <v>73.155000000000001</v>
          </cell>
        </row>
        <row r="98">
          <cell r="D98">
            <v>76.5</v>
          </cell>
          <cell r="E98">
            <v>29.5</v>
          </cell>
          <cell r="F98">
            <v>47</v>
          </cell>
          <cell r="G98">
            <v>156</v>
          </cell>
          <cell r="H98">
            <v>82.68</v>
          </cell>
          <cell r="I98">
            <v>73.319999999999993</v>
          </cell>
        </row>
        <row r="99">
          <cell r="D99">
            <v>6415.1</v>
          </cell>
          <cell r="E99">
            <v>3433.75</v>
          </cell>
          <cell r="F99">
            <v>2981.35</v>
          </cell>
          <cell r="G99">
            <v>5667.0039999999999</v>
          </cell>
          <cell r="H99">
            <v>3026.181</v>
          </cell>
          <cell r="I99">
            <v>2640.8229999999999</v>
          </cell>
        </row>
        <row r="100">
          <cell r="D100">
            <v>49127.85</v>
          </cell>
          <cell r="E100">
            <v>27644</v>
          </cell>
          <cell r="F100">
            <v>21483.85</v>
          </cell>
          <cell r="G100">
            <v>28636.537</v>
          </cell>
          <cell r="H100">
            <v>16895.557000000001</v>
          </cell>
          <cell r="I100">
            <v>11740.98</v>
          </cell>
        </row>
        <row r="101">
          <cell r="D101">
            <v>892758.9714285715</v>
          </cell>
          <cell r="G101">
            <v>910209.88800000004</v>
          </cell>
        </row>
        <row r="102">
          <cell r="D102">
            <v>122361.90357142856</v>
          </cell>
          <cell r="G102">
            <v>84742.979999999865</v>
          </cell>
        </row>
        <row r="103">
          <cell r="D103">
            <v>1006749.5</v>
          </cell>
          <cell r="E103">
            <v>599839.5</v>
          </cell>
          <cell r="F103">
            <v>406910</v>
          </cell>
          <cell r="G103">
            <v>0</v>
          </cell>
        </row>
        <row r="104">
          <cell r="D104">
            <v>1015120.875</v>
          </cell>
          <cell r="G104">
            <v>994952.8679999999</v>
          </cell>
        </row>
        <row r="111">
          <cell r="E111">
            <v>548</v>
          </cell>
          <cell r="H111">
            <v>524.35500000000002</v>
          </cell>
        </row>
        <row r="114">
          <cell r="H114">
            <v>2451.8009999999999</v>
          </cell>
          <cell r="I114">
            <v>2150.5770000000002</v>
          </cell>
        </row>
        <row r="115">
          <cell r="H115">
            <v>187462.302</v>
          </cell>
          <cell r="I115">
            <v>151084.51300000001</v>
          </cell>
        </row>
        <row r="117">
          <cell r="H117">
            <v>114.562</v>
          </cell>
          <cell r="I117">
            <v>111.65299999999999</v>
          </cell>
        </row>
        <row r="118">
          <cell r="H118">
            <v>117052.00599999999</v>
          </cell>
          <cell r="I118">
            <v>116322.552</v>
          </cell>
        </row>
        <row r="120">
          <cell r="H120">
            <v>713.26900000000001</v>
          </cell>
          <cell r="I120">
            <v>608.57300000000009</v>
          </cell>
        </row>
        <row r="121">
          <cell r="H121">
            <v>242032.14600000001</v>
          </cell>
          <cell r="I121">
            <v>180999.34900000002</v>
          </cell>
        </row>
      </sheetData>
      <sheetData sheetId="6">
        <row r="114">
          <cell r="H114">
            <v>828.20399999999995</v>
          </cell>
          <cell r="I114">
            <v>727.62599999999998</v>
          </cell>
        </row>
        <row r="115">
          <cell r="H115">
            <v>63323.68</v>
          </cell>
          <cell r="I115">
            <v>51117.944000000003</v>
          </cell>
        </row>
        <row r="117">
          <cell r="H117">
            <v>38.220999999999997</v>
          </cell>
          <cell r="I117">
            <v>36.972000000000001</v>
          </cell>
        </row>
        <row r="118">
          <cell r="H118">
            <v>39051.733999999997</v>
          </cell>
          <cell r="I118">
            <v>38518.243000000002</v>
          </cell>
        </row>
        <row r="120">
          <cell r="H120">
            <v>245.55600000000001</v>
          </cell>
          <cell r="I120">
            <v>183.16399999999999</v>
          </cell>
        </row>
        <row r="121">
          <cell r="H121">
            <v>83324.027000000002</v>
          </cell>
          <cell r="I121">
            <v>54475.904999999999</v>
          </cell>
        </row>
      </sheetData>
      <sheetData sheetId="7">
        <row r="114">
          <cell r="H114">
            <v>870.69299999999998</v>
          </cell>
          <cell r="I114">
            <v>713.89800000000002</v>
          </cell>
        </row>
        <row r="115">
          <cell r="H115">
            <v>66149.161000000007</v>
          </cell>
          <cell r="I115">
            <v>50143.481</v>
          </cell>
        </row>
        <row r="117">
          <cell r="H117">
            <v>43.713999999999999</v>
          </cell>
          <cell r="I117">
            <v>42.218000000000004</v>
          </cell>
        </row>
        <row r="118">
          <cell r="H118">
            <v>44380.464</v>
          </cell>
          <cell r="I118">
            <v>43974.944000000003</v>
          </cell>
        </row>
        <row r="120">
          <cell r="H120">
            <v>238.09</v>
          </cell>
          <cell r="I120">
            <v>183.83</v>
          </cell>
        </row>
        <row r="121">
          <cell r="H121">
            <v>80277.520999999993</v>
          </cell>
          <cell r="I121">
            <v>54663.137999999999</v>
          </cell>
        </row>
      </sheetData>
      <sheetData sheetId="8">
        <row r="114">
          <cell r="H114">
            <v>886.41600000000005</v>
          </cell>
          <cell r="I114">
            <v>694.26099999999997</v>
          </cell>
        </row>
        <row r="115">
          <cell r="H115">
            <v>67339.891999999993</v>
          </cell>
          <cell r="I115">
            <v>48764.216999999997</v>
          </cell>
        </row>
        <row r="117">
          <cell r="H117">
            <v>36.250999999999998</v>
          </cell>
          <cell r="I117">
            <v>34.905999999999999</v>
          </cell>
        </row>
        <row r="118">
          <cell r="H118">
            <v>36803.682999999997</v>
          </cell>
          <cell r="I118">
            <v>36358.648000000001</v>
          </cell>
        </row>
        <row r="120">
          <cell r="H120">
            <v>228.52600000000001</v>
          </cell>
          <cell r="I120">
            <v>172.672</v>
          </cell>
        </row>
        <row r="121">
          <cell r="H121">
            <v>77052.797999999995</v>
          </cell>
          <cell r="I121">
            <v>51345.228999999999</v>
          </cell>
        </row>
      </sheetData>
      <sheetData sheetId="9">
        <row r="9">
          <cell r="D9">
            <v>699525.42142857146</v>
          </cell>
          <cell r="G9">
            <v>780607.93099999998</v>
          </cell>
        </row>
        <row r="10">
          <cell r="D10">
            <v>170452.94642857142</v>
          </cell>
          <cell r="G10">
            <v>182577.84299999999</v>
          </cell>
        </row>
        <row r="12">
          <cell r="D12">
            <v>54942.75</v>
          </cell>
          <cell r="G12">
            <v>93728.543000000005</v>
          </cell>
        </row>
        <row r="13">
          <cell r="D13">
            <v>42778.5</v>
          </cell>
          <cell r="E13">
            <v>41869.75</v>
          </cell>
          <cell r="F13">
            <v>908.75</v>
          </cell>
          <cell r="G13">
            <v>70269.425000000003</v>
          </cell>
          <cell r="H13">
            <v>69913.144</v>
          </cell>
          <cell r="I13">
            <v>356.28100000000006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12164.25</v>
          </cell>
          <cell r="E15">
            <v>6996.75</v>
          </cell>
          <cell r="F15">
            <v>5167.5</v>
          </cell>
          <cell r="G15">
            <v>23459.118000000002</v>
          </cell>
          <cell r="H15">
            <v>13606.289000000001</v>
          </cell>
          <cell r="I15">
            <v>9852.8289999999997</v>
          </cell>
        </row>
        <row r="16">
          <cell r="D16">
            <v>18267.3</v>
          </cell>
          <cell r="E16">
            <v>11078.75</v>
          </cell>
          <cell r="F16">
            <v>7188.55</v>
          </cell>
          <cell r="G16">
            <v>15054.592000000001</v>
          </cell>
          <cell r="H16">
            <v>8337.83</v>
          </cell>
          <cell r="I16">
            <v>6716.7620000000006</v>
          </cell>
        </row>
        <row r="17">
          <cell r="D17">
            <v>4844.5714285714284</v>
          </cell>
          <cell r="E17">
            <v>3082.5714285714284</v>
          </cell>
          <cell r="F17">
            <v>1762</v>
          </cell>
          <cell r="G17">
            <v>3245.2190000000001</v>
          </cell>
          <cell r="H17">
            <v>2076.9380000000001</v>
          </cell>
          <cell r="I17">
            <v>1168.2809999999999</v>
          </cell>
        </row>
        <row r="18">
          <cell r="D18">
            <v>92398.325000000012</v>
          </cell>
          <cell r="E18">
            <v>62979.75</v>
          </cell>
          <cell r="F18">
            <v>29418.575000000004</v>
          </cell>
          <cell r="G18">
            <v>70549.489000000001</v>
          </cell>
          <cell r="H18">
            <v>47922.710999999996</v>
          </cell>
          <cell r="I18">
            <v>22626.777999999998</v>
          </cell>
        </row>
        <row r="19">
          <cell r="D19">
            <v>324773.09999999998</v>
          </cell>
          <cell r="G19">
            <v>357369.94400000002</v>
          </cell>
        </row>
        <row r="21">
          <cell r="D21">
            <v>289557.05</v>
          </cell>
          <cell r="E21">
            <v>144318.75</v>
          </cell>
          <cell r="F21">
            <v>145238.29999999999</v>
          </cell>
          <cell r="G21">
            <v>319349.65500000003</v>
          </cell>
          <cell r="H21">
            <v>159036.128</v>
          </cell>
          <cell r="I21">
            <v>160313.527</v>
          </cell>
        </row>
        <row r="22">
          <cell r="D22">
            <v>24757.05</v>
          </cell>
          <cell r="E22">
            <v>12339.25</v>
          </cell>
          <cell r="F22">
            <v>12417.8</v>
          </cell>
          <cell r="G22">
            <v>27211.574000000001</v>
          </cell>
          <cell r="H22">
            <v>13551.362999999999</v>
          </cell>
          <cell r="I22">
            <v>13660.210999999999</v>
          </cell>
        </row>
        <row r="23">
          <cell r="D23">
            <v>1772.5</v>
          </cell>
          <cell r="E23">
            <v>460.75</v>
          </cell>
          <cell r="F23">
            <v>1311.75</v>
          </cell>
          <cell r="G23">
            <v>1765.9050000000002</v>
          </cell>
          <cell r="H23">
            <v>457.37</v>
          </cell>
          <cell r="I23">
            <v>1308.5350000000001</v>
          </cell>
        </row>
        <row r="24">
          <cell r="D24">
            <v>8686.5</v>
          </cell>
          <cell r="E24">
            <v>4329.5</v>
          </cell>
          <cell r="F24">
            <v>4357</v>
          </cell>
          <cell r="G24">
            <v>9042.8100000000013</v>
          </cell>
          <cell r="H24">
            <v>4503.3180000000002</v>
          </cell>
          <cell r="I24">
            <v>4539.4920000000002</v>
          </cell>
        </row>
        <row r="25">
          <cell r="D25">
            <v>100101.875</v>
          </cell>
          <cell r="E25">
            <v>54327.324999999997</v>
          </cell>
          <cell r="F25">
            <v>45774.55</v>
          </cell>
          <cell r="G25">
            <v>109865.81</v>
          </cell>
          <cell r="H25">
            <v>60746.829999999994</v>
          </cell>
          <cell r="I25">
            <v>49118.979999999996</v>
          </cell>
        </row>
        <row r="26">
          <cell r="D26">
            <v>65359.8</v>
          </cell>
          <cell r="E26">
            <v>44786.8</v>
          </cell>
          <cell r="F26">
            <v>20573</v>
          </cell>
          <cell r="G26">
            <v>85557.464999999997</v>
          </cell>
          <cell r="H26">
            <v>41400.050000000003</v>
          </cell>
          <cell r="I26">
            <v>44157.414999999994</v>
          </cell>
        </row>
        <row r="28">
          <cell r="D28">
            <v>56443.75</v>
          </cell>
          <cell r="E28">
            <v>38473.5</v>
          </cell>
          <cell r="F28">
            <v>17970.25</v>
          </cell>
          <cell r="G28">
            <v>0</v>
          </cell>
        </row>
        <row r="29">
          <cell r="D29">
            <v>38837.699999999997</v>
          </cell>
          <cell r="G29">
            <v>45236.868999999999</v>
          </cell>
        </row>
        <row r="31">
          <cell r="D31">
            <v>2753.75</v>
          </cell>
          <cell r="E31">
            <v>1586.75</v>
          </cell>
          <cell r="F31">
            <v>1167</v>
          </cell>
          <cell r="G31">
            <v>1369.7260000000001</v>
          </cell>
          <cell r="H31">
            <v>550.84100000000001</v>
          </cell>
          <cell r="I31">
            <v>818.88499999999999</v>
          </cell>
        </row>
        <row r="32">
          <cell r="D32">
            <v>5486</v>
          </cell>
          <cell r="E32">
            <v>3634</v>
          </cell>
          <cell r="F32">
            <v>1852</v>
          </cell>
          <cell r="G32">
            <v>5040.192</v>
          </cell>
          <cell r="H32">
            <v>3326.5260000000003</v>
          </cell>
          <cell r="I32">
            <v>1713.6659999999999</v>
          </cell>
        </row>
        <row r="33">
          <cell r="D33">
            <v>196.5</v>
          </cell>
          <cell r="E33">
            <v>91.75</v>
          </cell>
          <cell r="F33">
            <v>104.75</v>
          </cell>
          <cell r="G33">
            <v>2950</v>
          </cell>
          <cell r="H33">
            <v>1386.5000000000002</v>
          </cell>
          <cell r="I33">
            <v>1563.4999999999998</v>
          </cell>
        </row>
        <row r="34">
          <cell r="D34">
            <v>4291.375</v>
          </cell>
          <cell r="E34">
            <v>1965</v>
          </cell>
          <cell r="F34">
            <v>2326.375</v>
          </cell>
          <cell r="G34">
            <v>4516.8459999999995</v>
          </cell>
          <cell r="H34">
            <v>2000.5149999999999</v>
          </cell>
          <cell r="I34">
            <v>2516.3310000000001</v>
          </cell>
        </row>
        <row r="35">
          <cell r="D35">
            <v>2213.75</v>
          </cell>
          <cell r="E35">
            <v>2213.75</v>
          </cell>
          <cell r="F35">
            <v>0</v>
          </cell>
          <cell r="G35">
            <v>2390.7929999999997</v>
          </cell>
          <cell r="H35">
            <v>2390.7929999999997</v>
          </cell>
          <cell r="I35">
            <v>0</v>
          </cell>
        </row>
        <row r="36">
          <cell r="D36">
            <v>137.25</v>
          </cell>
          <cell r="E36">
            <v>79.5</v>
          </cell>
          <cell r="F36">
            <v>57.75</v>
          </cell>
          <cell r="G36">
            <v>214.89999999999998</v>
          </cell>
          <cell r="H36">
            <v>124.642</v>
          </cell>
          <cell r="I36">
            <v>90.257999999999996</v>
          </cell>
        </row>
        <row r="37">
          <cell r="D37">
            <v>7152.7250000000004</v>
          </cell>
          <cell r="E37">
            <v>3707.1000000000004</v>
          </cell>
          <cell r="F37">
            <v>3445.625</v>
          </cell>
          <cell r="G37">
            <v>3422.4630000000002</v>
          </cell>
          <cell r="H37">
            <v>1779.681</v>
          </cell>
          <cell r="I37">
            <v>1642.7820000000002</v>
          </cell>
        </row>
        <row r="38">
          <cell r="D38">
            <v>2552.5</v>
          </cell>
          <cell r="G38">
            <v>3240.0259999999998</v>
          </cell>
        </row>
        <row r="40">
          <cell r="D40">
            <v>487</v>
          </cell>
          <cell r="E40">
            <v>234.25</v>
          </cell>
          <cell r="F40">
            <v>252.75</v>
          </cell>
          <cell r="G40">
            <v>26.881999999999998</v>
          </cell>
          <cell r="H40">
            <v>12.903</v>
          </cell>
          <cell r="I40">
            <v>13.978999999999999</v>
          </cell>
        </row>
        <row r="41">
          <cell r="D41">
            <v>214</v>
          </cell>
          <cell r="E41">
            <v>138.75</v>
          </cell>
          <cell r="F41">
            <v>75.25</v>
          </cell>
          <cell r="G41">
            <v>1290.7750000000001</v>
          </cell>
          <cell r="H41">
            <v>654.53300000000002</v>
          </cell>
          <cell r="I41">
            <v>636.24199999999996</v>
          </cell>
        </row>
        <row r="42">
          <cell r="D42">
            <v>393.75</v>
          </cell>
          <cell r="E42">
            <v>211</v>
          </cell>
          <cell r="F42">
            <v>182.75</v>
          </cell>
          <cell r="G42">
            <v>0</v>
          </cell>
          <cell r="H42">
            <v>0</v>
          </cell>
          <cell r="I42">
            <v>0</v>
          </cell>
        </row>
        <row r="43">
          <cell r="D43">
            <v>313</v>
          </cell>
          <cell r="E43">
            <v>110.75</v>
          </cell>
          <cell r="F43">
            <v>202.25</v>
          </cell>
          <cell r="G43">
            <v>144.45499999999998</v>
          </cell>
          <cell r="H43">
            <v>144.45499999999998</v>
          </cell>
          <cell r="I43">
            <v>0</v>
          </cell>
        </row>
        <row r="44">
          <cell r="D44">
            <v>565.25</v>
          </cell>
          <cell r="E44">
            <v>314.75</v>
          </cell>
          <cell r="F44">
            <v>250.5</v>
          </cell>
          <cell r="G44">
            <v>672</v>
          </cell>
          <cell r="H44">
            <v>380.79999999999995</v>
          </cell>
          <cell r="I44">
            <v>291.2</v>
          </cell>
        </row>
        <row r="45">
          <cell r="D45">
            <v>579.5</v>
          </cell>
          <cell r="E45">
            <v>307</v>
          </cell>
          <cell r="F45">
            <v>272.5</v>
          </cell>
          <cell r="G45">
            <v>1105.9139999999998</v>
          </cell>
          <cell r="H45">
            <v>585.52299999999991</v>
          </cell>
          <cell r="I45">
            <v>520.39099999999996</v>
          </cell>
        </row>
        <row r="46">
          <cell r="D46">
            <v>2975.1</v>
          </cell>
          <cell r="E46">
            <v>1544.6</v>
          </cell>
          <cell r="F46">
            <v>1430.5</v>
          </cell>
          <cell r="G46">
            <v>8699.0660000000007</v>
          </cell>
          <cell r="H46">
            <v>4411.6880000000001</v>
          </cell>
          <cell r="I46">
            <v>4287.3780000000006</v>
          </cell>
        </row>
        <row r="47">
          <cell r="E47">
            <v>0</v>
          </cell>
          <cell r="F47">
            <v>11078.75</v>
          </cell>
          <cell r="H47">
            <v>0</v>
          </cell>
          <cell r="I47">
            <v>13392.857</v>
          </cell>
        </row>
        <row r="49">
          <cell r="D49">
            <v>183366.83571428573</v>
          </cell>
          <cell r="G49">
            <v>161637.82500000001</v>
          </cell>
        </row>
        <row r="50">
          <cell r="D50">
            <v>78843.903571428571</v>
          </cell>
          <cell r="G50">
            <v>79432.093999999997</v>
          </cell>
        </row>
        <row r="52">
          <cell r="D52">
            <v>24938.625</v>
          </cell>
          <cell r="E52">
            <v>12409.600000000002</v>
          </cell>
          <cell r="F52">
            <v>12529.024999999998</v>
          </cell>
          <cell r="G52">
            <v>22415.946</v>
          </cell>
          <cell r="H52">
            <v>11207.973</v>
          </cell>
          <cell r="I52">
            <v>11207.973</v>
          </cell>
        </row>
        <row r="53">
          <cell r="D53">
            <v>2132.35</v>
          </cell>
          <cell r="E53">
            <v>1061.0999999999999</v>
          </cell>
          <cell r="F53">
            <v>1071.25</v>
          </cell>
          <cell r="G53">
            <v>1998.308</v>
          </cell>
          <cell r="H53">
            <v>999.154</v>
          </cell>
          <cell r="I53">
            <v>999.154</v>
          </cell>
        </row>
        <row r="54">
          <cell r="D54">
            <v>748.07500000000005</v>
          </cell>
          <cell r="E54">
            <v>372.32499999999999</v>
          </cell>
          <cell r="F54">
            <v>375.75</v>
          </cell>
          <cell r="G54">
            <v>595.98400000000004</v>
          </cell>
          <cell r="H54">
            <v>297.99200000000002</v>
          </cell>
          <cell r="I54">
            <v>297.99200000000002</v>
          </cell>
        </row>
        <row r="55">
          <cell r="D55">
            <v>788.57500000000005</v>
          </cell>
          <cell r="E55">
            <v>416.32500000000005</v>
          </cell>
          <cell r="F55">
            <v>372.25</v>
          </cell>
          <cell r="G55">
            <v>555.60200000000009</v>
          </cell>
          <cell r="H55">
            <v>294.45000000000005</v>
          </cell>
          <cell r="I55">
            <v>261.15199999999999</v>
          </cell>
        </row>
        <row r="56">
          <cell r="D56">
            <v>7771.1</v>
          </cell>
          <cell r="E56">
            <v>4533.1000000000004</v>
          </cell>
          <cell r="F56">
            <v>3238</v>
          </cell>
          <cell r="G56">
            <v>7486</v>
          </cell>
          <cell r="H56">
            <v>4366.6750000000002</v>
          </cell>
          <cell r="I56">
            <v>3119.3250000000003</v>
          </cell>
        </row>
        <row r="57">
          <cell r="D57">
            <v>2898.5749999999998</v>
          </cell>
          <cell r="E57">
            <v>970.32500000000005</v>
          </cell>
          <cell r="F57">
            <v>1928.25</v>
          </cell>
          <cell r="G57">
            <v>4628.0420000000004</v>
          </cell>
          <cell r="H57">
            <v>1848.106</v>
          </cell>
          <cell r="I57">
            <v>2779.9360000000001</v>
          </cell>
        </row>
        <row r="58">
          <cell r="D58">
            <v>301.80357142857144</v>
          </cell>
          <cell r="G58">
            <v>485.63100000000009</v>
          </cell>
        </row>
        <row r="60">
          <cell r="D60">
            <v>57.928571428571431</v>
          </cell>
          <cell r="E60">
            <v>42.5</v>
          </cell>
          <cell r="F60">
            <v>15.428571428571429</v>
          </cell>
          <cell r="G60">
            <v>62.329000000000001</v>
          </cell>
          <cell r="H60">
            <v>45.506</v>
          </cell>
          <cell r="I60">
            <v>16.823</v>
          </cell>
        </row>
        <row r="61">
          <cell r="D61">
            <v>243.875</v>
          </cell>
          <cell r="E61">
            <v>159.625</v>
          </cell>
          <cell r="F61">
            <v>84.25</v>
          </cell>
          <cell r="G61">
            <v>423.30200000000002</v>
          </cell>
          <cell r="H61">
            <v>275.14600000000002</v>
          </cell>
          <cell r="I61">
            <v>148.15600000000001</v>
          </cell>
        </row>
        <row r="62">
          <cell r="D62">
            <v>329.75</v>
          </cell>
          <cell r="E62">
            <v>153.25</v>
          </cell>
          <cell r="F62">
            <v>176.5</v>
          </cell>
          <cell r="G62">
            <v>312.08199999999999</v>
          </cell>
          <cell r="H62">
            <v>144.18899999999999</v>
          </cell>
          <cell r="I62">
            <v>167.893</v>
          </cell>
        </row>
        <row r="63">
          <cell r="D63">
            <v>1158.3</v>
          </cell>
          <cell r="E63">
            <v>608.29999999999995</v>
          </cell>
          <cell r="F63">
            <v>550</v>
          </cell>
          <cell r="G63">
            <v>1797.1549999999997</v>
          </cell>
          <cell r="H63">
            <v>953.22799999999995</v>
          </cell>
          <cell r="I63">
            <v>843.92699999999991</v>
          </cell>
        </row>
        <row r="64">
          <cell r="D64">
            <v>31866.625</v>
          </cell>
          <cell r="G64">
            <v>32382.362000000001</v>
          </cell>
        </row>
        <row r="66">
          <cell r="D66">
            <v>13112</v>
          </cell>
          <cell r="E66">
            <v>435.25</v>
          </cell>
          <cell r="F66">
            <v>12676.75</v>
          </cell>
          <cell r="G66">
            <v>13122.644999999999</v>
          </cell>
          <cell r="H66">
            <v>430.32900000000006</v>
          </cell>
          <cell r="I66">
            <v>12692.315999999999</v>
          </cell>
        </row>
        <row r="67">
          <cell r="D67">
            <v>16990.625</v>
          </cell>
          <cell r="E67">
            <v>1644.3000000000002</v>
          </cell>
          <cell r="F67">
            <v>15346.325000000001</v>
          </cell>
          <cell r="G67">
            <v>18036.753000000001</v>
          </cell>
          <cell r="H67">
            <v>1718.808</v>
          </cell>
          <cell r="I67">
            <v>16317.945</v>
          </cell>
        </row>
        <row r="68">
          <cell r="D68">
            <v>731.5</v>
          </cell>
          <cell r="E68">
            <v>571.5</v>
          </cell>
          <cell r="F68">
            <v>160</v>
          </cell>
          <cell r="G68">
            <v>0</v>
          </cell>
          <cell r="H68">
            <v>0</v>
          </cell>
          <cell r="I68">
            <v>0</v>
          </cell>
        </row>
        <row r="69">
          <cell r="D69">
            <v>458.25</v>
          </cell>
          <cell r="E69">
            <v>312.75</v>
          </cell>
          <cell r="F69">
            <v>145.5</v>
          </cell>
          <cell r="G69">
            <v>485.04600000000005</v>
          </cell>
          <cell r="H69">
            <v>328.20100000000002</v>
          </cell>
          <cell r="I69">
            <v>156.845</v>
          </cell>
        </row>
        <row r="70">
          <cell r="D70">
            <v>574.25</v>
          </cell>
          <cell r="E70">
            <v>574.25</v>
          </cell>
          <cell r="F70">
            <v>0</v>
          </cell>
          <cell r="G70">
            <v>737.91800000000001</v>
          </cell>
          <cell r="H70">
            <v>737.91800000000001</v>
          </cell>
          <cell r="I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D72">
            <v>5910.125</v>
          </cell>
          <cell r="G72">
            <v>6774.982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>
            <v>1404.675</v>
          </cell>
          <cell r="E75">
            <v>744.625</v>
          </cell>
          <cell r="F75">
            <v>660.05</v>
          </cell>
          <cell r="G75">
            <v>1243.6689999999999</v>
          </cell>
          <cell r="H75">
            <v>659.89700000000005</v>
          </cell>
          <cell r="I75">
            <v>583.77199999999993</v>
          </cell>
        </row>
        <row r="76">
          <cell r="D76">
            <v>1789.125</v>
          </cell>
          <cell r="E76">
            <v>1324.875</v>
          </cell>
          <cell r="F76">
            <v>464.25</v>
          </cell>
          <cell r="G76">
            <v>1919.4639999999999</v>
          </cell>
          <cell r="H76">
            <v>1420.633</v>
          </cell>
          <cell r="I76">
            <v>498.8309999999999</v>
          </cell>
        </row>
        <row r="77">
          <cell r="D77">
            <v>1910.2</v>
          </cell>
          <cell r="E77">
            <v>569.625</v>
          </cell>
          <cell r="F77">
            <v>1340.575</v>
          </cell>
          <cell r="G77">
            <v>3042.2690000000002</v>
          </cell>
          <cell r="H77">
            <v>900.67499999999995</v>
          </cell>
          <cell r="I77">
            <v>2141.5940000000001</v>
          </cell>
        </row>
        <row r="78">
          <cell r="D78">
            <v>237</v>
          </cell>
          <cell r="E78">
            <v>126.75</v>
          </cell>
          <cell r="F78">
            <v>110.25</v>
          </cell>
          <cell r="G78">
            <v>257.04900000000004</v>
          </cell>
          <cell r="H78">
            <v>140.16300000000001</v>
          </cell>
          <cell r="I78">
            <v>116.88600000000001</v>
          </cell>
        </row>
        <row r="79">
          <cell r="D79">
            <v>57.5</v>
          </cell>
          <cell r="E79">
            <v>29</v>
          </cell>
          <cell r="F79">
            <v>28.5</v>
          </cell>
          <cell r="G79">
            <v>250</v>
          </cell>
          <cell r="H79">
            <v>135</v>
          </cell>
          <cell r="I79">
            <v>115</v>
          </cell>
        </row>
        <row r="80">
          <cell r="D80">
            <v>29.75</v>
          </cell>
          <cell r="E80">
            <v>14.25</v>
          </cell>
          <cell r="F80">
            <v>15.5</v>
          </cell>
          <cell r="G80">
            <v>9.2360000000000007</v>
          </cell>
          <cell r="H80">
            <v>4.6500000000000004</v>
          </cell>
          <cell r="I80">
            <v>4.5860000000000003</v>
          </cell>
        </row>
        <row r="81">
          <cell r="D81">
            <v>60.75</v>
          </cell>
          <cell r="E81">
            <v>32.5</v>
          </cell>
          <cell r="F81">
            <v>28.25</v>
          </cell>
          <cell r="G81">
            <v>49</v>
          </cell>
          <cell r="H81">
            <v>25.97</v>
          </cell>
          <cell r="I81">
            <v>23.03</v>
          </cell>
        </row>
        <row r="82">
          <cell r="D82">
            <v>75.25</v>
          </cell>
          <cell r="E82">
            <v>0</v>
          </cell>
          <cell r="F82">
            <v>75.25</v>
          </cell>
          <cell r="G82">
            <v>4.2949999999999999</v>
          </cell>
          <cell r="H82">
            <v>1.7070000000000001</v>
          </cell>
          <cell r="I82">
            <v>2.5880000000000001</v>
          </cell>
        </row>
        <row r="83">
          <cell r="D83">
            <v>345.875</v>
          </cell>
          <cell r="E83">
            <v>185.875</v>
          </cell>
          <cell r="F83">
            <v>160</v>
          </cell>
          <cell r="G83">
            <v>0</v>
          </cell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D85">
            <v>55395.082142857143</v>
          </cell>
          <cell r="G85">
            <v>51236.879000000001</v>
          </cell>
        </row>
        <row r="86">
          <cell r="G86">
            <v>82205.731</v>
          </cell>
        </row>
        <row r="87">
          <cell r="D87">
            <v>39717.050000000003</v>
          </cell>
          <cell r="E87">
            <v>19763.5</v>
          </cell>
          <cell r="F87">
            <v>19953.55</v>
          </cell>
          <cell r="G87">
            <v>36676.713999999993</v>
          </cell>
          <cell r="H87">
            <v>18338.356999999996</v>
          </cell>
          <cell r="I87">
            <v>18338.356999999996</v>
          </cell>
        </row>
        <row r="88">
          <cell r="D88">
            <v>3395.75</v>
          </cell>
          <cell r="E88">
            <v>1689.75</v>
          </cell>
          <cell r="F88">
            <v>1706</v>
          </cell>
          <cell r="G88">
            <v>3058.578</v>
          </cell>
          <cell r="H88">
            <v>1529.289</v>
          </cell>
          <cell r="I88">
            <v>1529.289</v>
          </cell>
        </row>
        <row r="89">
          <cell r="D89">
            <v>1191.25</v>
          </cell>
          <cell r="E89">
            <v>592.75</v>
          </cell>
          <cell r="F89">
            <v>598.5</v>
          </cell>
          <cell r="G89">
            <v>1033.7670000000001</v>
          </cell>
          <cell r="H89">
            <v>516.88300000000004</v>
          </cell>
          <cell r="I89">
            <v>516.88400000000001</v>
          </cell>
        </row>
        <row r="90">
          <cell r="D90">
            <v>2032.25</v>
          </cell>
          <cell r="E90">
            <v>1103.5</v>
          </cell>
          <cell r="F90">
            <v>928.75</v>
          </cell>
          <cell r="G90">
            <v>2563.7150000000001</v>
          </cell>
          <cell r="H90">
            <v>1373.6130000000001</v>
          </cell>
          <cell r="I90">
            <v>1190.1019999999999</v>
          </cell>
        </row>
        <row r="91">
          <cell r="D91">
            <v>615</v>
          </cell>
          <cell r="E91">
            <v>359.75</v>
          </cell>
          <cell r="F91">
            <v>255.25</v>
          </cell>
          <cell r="G91">
            <v>394.233</v>
          </cell>
          <cell r="H91">
            <v>230.54000000000002</v>
          </cell>
          <cell r="I91">
            <v>163.69299999999998</v>
          </cell>
        </row>
        <row r="92">
          <cell r="D92">
            <v>1588.75</v>
          </cell>
          <cell r="E92">
            <v>791</v>
          </cell>
          <cell r="F92">
            <v>797.75</v>
          </cell>
          <cell r="G92">
            <v>1592</v>
          </cell>
          <cell r="H92">
            <v>812.50900000000001</v>
          </cell>
          <cell r="I92">
            <v>779.49099999999999</v>
          </cell>
        </row>
        <row r="93">
          <cell r="D93">
            <v>6855.0321428571424</v>
          </cell>
          <cell r="G93">
            <v>5917.8719999999994</v>
          </cell>
        </row>
        <row r="95">
          <cell r="D95">
            <v>30.857142857142858</v>
          </cell>
          <cell r="E95">
            <v>20</v>
          </cell>
          <cell r="F95">
            <v>10.857142857142858</v>
          </cell>
          <cell r="G95">
            <v>29.221</v>
          </cell>
          <cell r="H95">
            <v>18.998000000000001</v>
          </cell>
          <cell r="I95">
            <v>10.222999999999999</v>
          </cell>
        </row>
        <row r="96">
          <cell r="D96">
            <v>134.75</v>
          </cell>
          <cell r="E96">
            <v>88.25</v>
          </cell>
          <cell r="F96">
            <v>46.5</v>
          </cell>
          <cell r="G96">
            <v>235.10300000000001</v>
          </cell>
          <cell r="H96">
            <v>152.81700000000001</v>
          </cell>
          <cell r="I96">
            <v>82.286000000000001</v>
          </cell>
        </row>
        <row r="97">
          <cell r="D97">
            <v>197.82499999999999</v>
          </cell>
          <cell r="E97">
            <v>98.275000000000006</v>
          </cell>
          <cell r="F97">
            <v>99.549999999999983</v>
          </cell>
          <cell r="G97">
            <v>145.149</v>
          </cell>
          <cell r="H97">
            <v>71.994</v>
          </cell>
          <cell r="I97">
            <v>73.155000000000001</v>
          </cell>
        </row>
        <row r="98">
          <cell r="D98">
            <v>76.5</v>
          </cell>
          <cell r="E98">
            <v>29.5</v>
          </cell>
          <cell r="F98">
            <v>47</v>
          </cell>
          <cell r="G98">
            <v>258.35599999999999</v>
          </cell>
          <cell r="H98">
            <v>100.759</v>
          </cell>
          <cell r="I98">
            <v>157.59700000000001</v>
          </cell>
        </row>
        <row r="99">
          <cell r="D99">
            <v>6415.1</v>
          </cell>
          <cell r="E99">
            <v>3433.75</v>
          </cell>
          <cell r="F99">
            <v>2981.35</v>
          </cell>
          <cell r="G99">
            <v>5250.0429999999997</v>
          </cell>
          <cell r="H99">
            <v>2824.5250000000001</v>
          </cell>
          <cell r="I99">
            <v>2425.518</v>
          </cell>
        </row>
        <row r="100">
          <cell r="D100">
            <v>49127.85</v>
          </cell>
          <cell r="E100">
            <v>27644</v>
          </cell>
          <cell r="F100">
            <v>21483.85</v>
          </cell>
          <cell r="G100">
            <v>30968.851999999999</v>
          </cell>
          <cell r="H100">
            <v>17342.557000000001</v>
          </cell>
          <cell r="I100">
            <v>13626.295</v>
          </cell>
        </row>
        <row r="101">
          <cell r="D101">
            <v>882892.25714285718</v>
          </cell>
          <cell r="G101">
            <v>942245.75600000005</v>
          </cell>
        </row>
        <row r="102">
          <cell r="D102">
            <v>132228.61785714288</v>
          </cell>
          <cell r="G102">
            <v>44818.95299999998</v>
          </cell>
        </row>
        <row r="103">
          <cell r="D103">
            <v>1006749.5</v>
          </cell>
          <cell r="E103">
            <v>599839.5</v>
          </cell>
          <cell r="F103">
            <v>406910</v>
          </cell>
          <cell r="G103">
            <v>0</v>
          </cell>
        </row>
        <row r="104">
          <cell r="D104">
            <v>1015120.875</v>
          </cell>
          <cell r="G104">
            <v>987064.70900000003</v>
          </cell>
        </row>
        <row r="111">
          <cell r="E111">
            <v>548</v>
          </cell>
          <cell r="H111">
            <v>566.274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139"/>
  <sheetViews>
    <sheetView tabSelected="1" zoomScaleNormal="100" zoomScaleSheetLayoutView="100" workbookViewId="0">
      <selection activeCell="I106" sqref="I106"/>
    </sheetView>
  </sheetViews>
  <sheetFormatPr defaultRowHeight="15"/>
  <cols>
    <col min="1" max="1" width="7.42578125" style="1" customWidth="1"/>
    <col min="2" max="2" width="32.85546875" style="2" customWidth="1"/>
    <col min="3" max="3" width="10.85546875" style="2" customWidth="1"/>
    <col min="4" max="4" width="10.140625" style="2" bestFit="1" customWidth="1"/>
    <col min="5" max="5" width="10" style="2" bestFit="1" customWidth="1"/>
    <col min="6" max="6" width="10" style="2" customWidth="1"/>
    <col min="7" max="8" width="10.85546875" style="2" bestFit="1" customWidth="1"/>
    <col min="9" max="9" width="11" style="2" bestFit="1" customWidth="1"/>
    <col min="10" max="10" width="11.140625" style="2" customWidth="1"/>
    <col min="11" max="15" width="9.140625" style="2" customWidth="1"/>
    <col min="16" max="18" width="11" style="2" hidden="1" customWidth="1"/>
    <col min="19" max="19" width="10" style="2" hidden="1" customWidth="1"/>
    <col min="20" max="21" width="11" style="2" hidden="1" customWidth="1"/>
    <col min="22" max="24" width="11.28515625" style="2" hidden="1" customWidth="1"/>
    <col min="25" max="28" width="0" style="2" hidden="1" customWidth="1"/>
    <col min="29" max="256" width="9.140625" style="2"/>
    <col min="257" max="257" width="7.42578125" style="2" customWidth="1"/>
    <col min="258" max="258" width="32.85546875" style="2" customWidth="1"/>
    <col min="259" max="259" width="10.85546875" style="2" customWidth="1"/>
    <col min="260" max="260" width="10.140625" style="2" bestFit="1" customWidth="1"/>
    <col min="261" max="261" width="10" style="2" bestFit="1" customWidth="1"/>
    <col min="262" max="262" width="10" style="2" customWidth="1"/>
    <col min="263" max="264" width="10.85546875" style="2" bestFit="1" customWidth="1"/>
    <col min="265" max="265" width="11" style="2" bestFit="1" customWidth="1"/>
    <col min="266" max="266" width="11.140625" style="2" customWidth="1"/>
    <col min="267" max="271" width="9.140625" style="2" customWidth="1"/>
    <col min="272" max="284" width="0" style="2" hidden="1" customWidth="1"/>
    <col min="285" max="512" width="9.140625" style="2"/>
    <col min="513" max="513" width="7.42578125" style="2" customWidth="1"/>
    <col min="514" max="514" width="32.85546875" style="2" customWidth="1"/>
    <col min="515" max="515" width="10.85546875" style="2" customWidth="1"/>
    <col min="516" max="516" width="10.140625" style="2" bestFit="1" customWidth="1"/>
    <col min="517" max="517" width="10" style="2" bestFit="1" customWidth="1"/>
    <col min="518" max="518" width="10" style="2" customWidth="1"/>
    <col min="519" max="520" width="10.85546875" style="2" bestFit="1" customWidth="1"/>
    <col min="521" max="521" width="11" style="2" bestFit="1" customWidth="1"/>
    <col min="522" max="522" width="11.140625" style="2" customWidth="1"/>
    <col min="523" max="527" width="9.140625" style="2" customWidth="1"/>
    <col min="528" max="540" width="0" style="2" hidden="1" customWidth="1"/>
    <col min="541" max="768" width="9.140625" style="2"/>
    <col min="769" max="769" width="7.42578125" style="2" customWidth="1"/>
    <col min="770" max="770" width="32.85546875" style="2" customWidth="1"/>
    <col min="771" max="771" width="10.85546875" style="2" customWidth="1"/>
    <col min="772" max="772" width="10.140625" style="2" bestFit="1" customWidth="1"/>
    <col min="773" max="773" width="10" style="2" bestFit="1" customWidth="1"/>
    <col min="774" max="774" width="10" style="2" customWidth="1"/>
    <col min="775" max="776" width="10.85546875" style="2" bestFit="1" customWidth="1"/>
    <col min="777" max="777" width="11" style="2" bestFit="1" customWidth="1"/>
    <col min="778" max="778" width="11.140625" style="2" customWidth="1"/>
    <col min="779" max="783" width="9.140625" style="2" customWidth="1"/>
    <col min="784" max="796" width="0" style="2" hidden="1" customWidth="1"/>
    <col min="797" max="1024" width="9.140625" style="2"/>
    <col min="1025" max="1025" width="7.42578125" style="2" customWidth="1"/>
    <col min="1026" max="1026" width="32.85546875" style="2" customWidth="1"/>
    <col min="1027" max="1027" width="10.85546875" style="2" customWidth="1"/>
    <col min="1028" max="1028" width="10.140625" style="2" bestFit="1" customWidth="1"/>
    <col min="1029" max="1029" width="10" style="2" bestFit="1" customWidth="1"/>
    <col min="1030" max="1030" width="10" style="2" customWidth="1"/>
    <col min="1031" max="1032" width="10.85546875" style="2" bestFit="1" customWidth="1"/>
    <col min="1033" max="1033" width="11" style="2" bestFit="1" customWidth="1"/>
    <col min="1034" max="1034" width="11.140625" style="2" customWidth="1"/>
    <col min="1035" max="1039" width="9.140625" style="2" customWidth="1"/>
    <col min="1040" max="1052" width="0" style="2" hidden="1" customWidth="1"/>
    <col min="1053" max="1280" width="9.140625" style="2"/>
    <col min="1281" max="1281" width="7.42578125" style="2" customWidth="1"/>
    <col min="1282" max="1282" width="32.85546875" style="2" customWidth="1"/>
    <col min="1283" max="1283" width="10.85546875" style="2" customWidth="1"/>
    <col min="1284" max="1284" width="10.140625" style="2" bestFit="1" customWidth="1"/>
    <col min="1285" max="1285" width="10" style="2" bestFit="1" customWidth="1"/>
    <col min="1286" max="1286" width="10" style="2" customWidth="1"/>
    <col min="1287" max="1288" width="10.85546875" style="2" bestFit="1" customWidth="1"/>
    <col min="1289" max="1289" width="11" style="2" bestFit="1" customWidth="1"/>
    <col min="1290" max="1290" width="11.140625" style="2" customWidth="1"/>
    <col min="1291" max="1295" width="9.140625" style="2" customWidth="1"/>
    <col min="1296" max="1308" width="0" style="2" hidden="1" customWidth="1"/>
    <col min="1309" max="1536" width="9.140625" style="2"/>
    <col min="1537" max="1537" width="7.42578125" style="2" customWidth="1"/>
    <col min="1538" max="1538" width="32.85546875" style="2" customWidth="1"/>
    <col min="1539" max="1539" width="10.85546875" style="2" customWidth="1"/>
    <col min="1540" max="1540" width="10.140625" style="2" bestFit="1" customWidth="1"/>
    <col min="1541" max="1541" width="10" style="2" bestFit="1" customWidth="1"/>
    <col min="1542" max="1542" width="10" style="2" customWidth="1"/>
    <col min="1543" max="1544" width="10.85546875" style="2" bestFit="1" customWidth="1"/>
    <col min="1545" max="1545" width="11" style="2" bestFit="1" customWidth="1"/>
    <col min="1546" max="1546" width="11.140625" style="2" customWidth="1"/>
    <col min="1547" max="1551" width="9.140625" style="2" customWidth="1"/>
    <col min="1552" max="1564" width="0" style="2" hidden="1" customWidth="1"/>
    <col min="1565" max="1792" width="9.140625" style="2"/>
    <col min="1793" max="1793" width="7.42578125" style="2" customWidth="1"/>
    <col min="1794" max="1794" width="32.85546875" style="2" customWidth="1"/>
    <col min="1795" max="1795" width="10.85546875" style="2" customWidth="1"/>
    <col min="1796" max="1796" width="10.140625" style="2" bestFit="1" customWidth="1"/>
    <col min="1797" max="1797" width="10" style="2" bestFit="1" customWidth="1"/>
    <col min="1798" max="1798" width="10" style="2" customWidth="1"/>
    <col min="1799" max="1800" width="10.85546875" style="2" bestFit="1" customWidth="1"/>
    <col min="1801" max="1801" width="11" style="2" bestFit="1" customWidth="1"/>
    <col min="1802" max="1802" width="11.140625" style="2" customWidth="1"/>
    <col min="1803" max="1807" width="9.140625" style="2" customWidth="1"/>
    <col min="1808" max="1820" width="0" style="2" hidden="1" customWidth="1"/>
    <col min="1821" max="2048" width="9.140625" style="2"/>
    <col min="2049" max="2049" width="7.42578125" style="2" customWidth="1"/>
    <col min="2050" max="2050" width="32.85546875" style="2" customWidth="1"/>
    <col min="2051" max="2051" width="10.85546875" style="2" customWidth="1"/>
    <col min="2052" max="2052" width="10.140625" style="2" bestFit="1" customWidth="1"/>
    <col min="2053" max="2053" width="10" style="2" bestFit="1" customWidth="1"/>
    <col min="2054" max="2054" width="10" style="2" customWidth="1"/>
    <col min="2055" max="2056" width="10.85546875" style="2" bestFit="1" customWidth="1"/>
    <col min="2057" max="2057" width="11" style="2" bestFit="1" customWidth="1"/>
    <col min="2058" max="2058" width="11.140625" style="2" customWidth="1"/>
    <col min="2059" max="2063" width="9.140625" style="2" customWidth="1"/>
    <col min="2064" max="2076" width="0" style="2" hidden="1" customWidth="1"/>
    <col min="2077" max="2304" width="9.140625" style="2"/>
    <col min="2305" max="2305" width="7.42578125" style="2" customWidth="1"/>
    <col min="2306" max="2306" width="32.85546875" style="2" customWidth="1"/>
    <col min="2307" max="2307" width="10.85546875" style="2" customWidth="1"/>
    <col min="2308" max="2308" width="10.140625" style="2" bestFit="1" customWidth="1"/>
    <col min="2309" max="2309" width="10" style="2" bestFit="1" customWidth="1"/>
    <col min="2310" max="2310" width="10" style="2" customWidth="1"/>
    <col min="2311" max="2312" width="10.85546875" style="2" bestFit="1" customWidth="1"/>
    <col min="2313" max="2313" width="11" style="2" bestFit="1" customWidth="1"/>
    <col min="2314" max="2314" width="11.140625" style="2" customWidth="1"/>
    <col min="2315" max="2319" width="9.140625" style="2" customWidth="1"/>
    <col min="2320" max="2332" width="0" style="2" hidden="1" customWidth="1"/>
    <col min="2333" max="2560" width="9.140625" style="2"/>
    <col min="2561" max="2561" width="7.42578125" style="2" customWidth="1"/>
    <col min="2562" max="2562" width="32.85546875" style="2" customWidth="1"/>
    <col min="2563" max="2563" width="10.85546875" style="2" customWidth="1"/>
    <col min="2564" max="2564" width="10.140625" style="2" bestFit="1" customWidth="1"/>
    <col min="2565" max="2565" width="10" style="2" bestFit="1" customWidth="1"/>
    <col min="2566" max="2566" width="10" style="2" customWidth="1"/>
    <col min="2567" max="2568" width="10.85546875" style="2" bestFit="1" customWidth="1"/>
    <col min="2569" max="2569" width="11" style="2" bestFit="1" customWidth="1"/>
    <col min="2570" max="2570" width="11.140625" style="2" customWidth="1"/>
    <col min="2571" max="2575" width="9.140625" style="2" customWidth="1"/>
    <col min="2576" max="2588" width="0" style="2" hidden="1" customWidth="1"/>
    <col min="2589" max="2816" width="9.140625" style="2"/>
    <col min="2817" max="2817" width="7.42578125" style="2" customWidth="1"/>
    <col min="2818" max="2818" width="32.85546875" style="2" customWidth="1"/>
    <col min="2819" max="2819" width="10.85546875" style="2" customWidth="1"/>
    <col min="2820" max="2820" width="10.140625" style="2" bestFit="1" customWidth="1"/>
    <col min="2821" max="2821" width="10" style="2" bestFit="1" customWidth="1"/>
    <col min="2822" max="2822" width="10" style="2" customWidth="1"/>
    <col min="2823" max="2824" width="10.85546875" style="2" bestFit="1" customWidth="1"/>
    <col min="2825" max="2825" width="11" style="2" bestFit="1" customWidth="1"/>
    <col min="2826" max="2826" width="11.140625" style="2" customWidth="1"/>
    <col min="2827" max="2831" width="9.140625" style="2" customWidth="1"/>
    <col min="2832" max="2844" width="0" style="2" hidden="1" customWidth="1"/>
    <col min="2845" max="3072" width="9.140625" style="2"/>
    <col min="3073" max="3073" width="7.42578125" style="2" customWidth="1"/>
    <col min="3074" max="3074" width="32.85546875" style="2" customWidth="1"/>
    <col min="3075" max="3075" width="10.85546875" style="2" customWidth="1"/>
    <col min="3076" max="3076" width="10.140625" style="2" bestFit="1" customWidth="1"/>
    <col min="3077" max="3077" width="10" style="2" bestFit="1" customWidth="1"/>
    <col min="3078" max="3078" width="10" style="2" customWidth="1"/>
    <col min="3079" max="3080" width="10.85546875" style="2" bestFit="1" customWidth="1"/>
    <col min="3081" max="3081" width="11" style="2" bestFit="1" customWidth="1"/>
    <col min="3082" max="3082" width="11.140625" style="2" customWidth="1"/>
    <col min="3083" max="3087" width="9.140625" style="2" customWidth="1"/>
    <col min="3088" max="3100" width="0" style="2" hidden="1" customWidth="1"/>
    <col min="3101" max="3328" width="9.140625" style="2"/>
    <col min="3329" max="3329" width="7.42578125" style="2" customWidth="1"/>
    <col min="3330" max="3330" width="32.85546875" style="2" customWidth="1"/>
    <col min="3331" max="3331" width="10.85546875" style="2" customWidth="1"/>
    <col min="3332" max="3332" width="10.140625" style="2" bestFit="1" customWidth="1"/>
    <col min="3333" max="3333" width="10" style="2" bestFit="1" customWidth="1"/>
    <col min="3334" max="3334" width="10" style="2" customWidth="1"/>
    <col min="3335" max="3336" width="10.85546875" style="2" bestFit="1" customWidth="1"/>
    <col min="3337" max="3337" width="11" style="2" bestFit="1" customWidth="1"/>
    <col min="3338" max="3338" width="11.140625" style="2" customWidth="1"/>
    <col min="3339" max="3343" width="9.140625" style="2" customWidth="1"/>
    <col min="3344" max="3356" width="0" style="2" hidden="1" customWidth="1"/>
    <col min="3357" max="3584" width="9.140625" style="2"/>
    <col min="3585" max="3585" width="7.42578125" style="2" customWidth="1"/>
    <col min="3586" max="3586" width="32.85546875" style="2" customWidth="1"/>
    <col min="3587" max="3587" width="10.85546875" style="2" customWidth="1"/>
    <col min="3588" max="3588" width="10.140625" style="2" bestFit="1" customWidth="1"/>
    <col min="3589" max="3589" width="10" style="2" bestFit="1" customWidth="1"/>
    <col min="3590" max="3590" width="10" style="2" customWidth="1"/>
    <col min="3591" max="3592" width="10.85546875" style="2" bestFit="1" customWidth="1"/>
    <col min="3593" max="3593" width="11" style="2" bestFit="1" customWidth="1"/>
    <col min="3594" max="3594" width="11.140625" style="2" customWidth="1"/>
    <col min="3595" max="3599" width="9.140625" style="2" customWidth="1"/>
    <col min="3600" max="3612" width="0" style="2" hidden="1" customWidth="1"/>
    <col min="3613" max="3840" width="9.140625" style="2"/>
    <col min="3841" max="3841" width="7.42578125" style="2" customWidth="1"/>
    <col min="3842" max="3842" width="32.85546875" style="2" customWidth="1"/>
    <col min="3843" max="3843" width="10.85546875" style="2" customWidth="1"/>
    <col min="3844" max="3844" width="10.140625" style="2" bestFit="1" customWidth="1"/>
    <col min="3845" max="3845" width="10" style="2" bestFit="1" customWidth="1"/>
    <col min="3846" max="3846" width="10" style="2" customWidth="1"/>
    <col min="3847" max="3848" width="10.85546875" style="2" bestFit="1" customWidth="1"/>
    <col min="3849" max="3849" width="11" style="2" bestFit="1" customWidth="1"/>
    <col min="3850" max="3850" width="11.140625" style="2" customWidth="1"/>
    <col min="3851" max="3855" width="9.140625" style="2" customWidth="1"/>
    <col min="3856" max="3868" width="0" style="2" hidden="1" customWidth="1"/>
    <col min="3869" max="4096" width="9.140625" style="2"/>
    <col min="4097" max="4097" width="7.42578125" style="2" customWidth="1"/>
    <col min="4098" max="4098" width="32.85546875" style="2" customWidth="1"/>
    <col min="4099" max="4099" width="10.85546875" style="2" customWidth="1"/>
    <col min="4100" max="4100" width="10.140625" style="2" bestFit="1" customWidth="1"/>
    <col min="4101" max="4101" width="10" style="2" bestFit="1" customWidth="1"/>
    <col min="4102" max="4102" width="10" style="2" customWidth="1"/>
    <col min="4103" max="4104" width="10.85546875" style="2" bestFit="1" customWidth="1"/>
    <col min="4105" max="4105" width="11" style="2" bestFit="1" customWidth="1"/>
    <col min="4106" max="4106" width="11.140625" style="2" customWidth="1"/>
    <col min="4107" max="4111" width="9.140625" style="2" customWidth="1"/>
    <col min="4112" max="4124" width="0" style="2" hidden="1" customWidth="1"/>
    <col min="4125" max="4352" width="9.140625" style="2"/>
    <col min="4353" max="4353" width="7.42578125" style="2" customWidth="1"/>
    <col min="4354" max="4354" width="32.85546875" style="2" customWidth="1"/>
    <col min="4355" max="4355" width="10.85546875" style="2" customWidth="1"/>
    <col min="4356" max="4356" width="10.140625" style="2" bestFit="1" customWidth="1"/>
    <col min="4357" max="4357" width="10" style="2" bestFit="1" customWidth="1"/>
    <col min="4358" max="4358" width="10" style="2" customWidth="1"/>
    <col min="4359" max="4360" width="10.85546875" style="2" bestFit="1" customWidth="1"/>
    <col min="4361" max="4361" width="11" style="2" bestFit="1" customWidth="1"/>
    <col min="4362" max="4362" width="11.140625" style="2" customWidth="1"/>
    <col min="4363" max="4367" width="9.140625" style="2" customWidth="1"/>
    <col min="4368" max="4380" width="0" style="2" hidden="1" customWidth="1"/>
    <col min="4381" max="4608" width="9.140625" style="2"/>
    <col min="4609" max="4609" width="7.42578125" style="2" customWidth="1"/>
    <col min="4610" max="4610" width="32.85546875" style="2" customWidth="1"/>
    <col min="4611" max="4611" width="10.85546875" style="2" customWidth="1"/>
    <col min="4612" max="4612" width="10.140625" style="2" bestFit="1" customWidth="1"/>
    <col min="4613" max="4613" width="10" style="2" bestFit="1" customWidth="1"/>
    <col min="4614" max="4614" width="10" style="2" customWidth="1"/>
    <col min="4615" max="4616" width="10.85546875" style="2" bestFit="1" customWidth="1"/>
    <col min="4617" max="4617" width="11" style="2" bestFit="1" customWidth="1"/>
    <col min="4618" max="4618" width="11.140625" style="2" customWidth="1"/>
    <col min="4619" max="4623" width="9.140625" style="2" customWidth="1"/>
    <col min="4624" max="4636" width="0" style="2" hidden="1" customWidth="1"/>
    <col min="4637" max="4864" width="9.140625" style="2"/>
    <col min="4865" max="4865" width="7.42578125" style="2" customWidth="1"/>
    <col min="4866" max="4866" width="32.85546875" style="2" customWidth="1"/>
    <col min="4867" max="4867" width="10.85546875" style="2" customWidth="1"/>
    <col min="4868" max="4868" width="10.140625" style="2" bestFit="1" customWidth="1"/>
    <col min="4869" max="4869" width="10" style="2" bestFit="1" customWidth="1"/>
    <col min="4870" max="4870" width="10" style="2" customWidth="1"/>
    <col min="4871" max="4872" width="10.85546875" style="2" bestFit="1" customWidth="1"/>
    <col min="4873" max="4873" width="11" style="2" bestFit="1" customWidth="1"/>
    <col min="4874" max="4874" width="11.140625" style="2" customWidth="1"/>
    <col min="4875" max="4879" width="9.140625" style="2" customWidth="1"/>
    <col min="4880" max="4892" width="0" style="2" hidden="1" customWidth="1"/>
    <col min="4893" max="5120" width="9.140625" style="2"/>
    <col min="5121" max="5121" width="7.42578125" style="2" customWidth="1"/>
    <col min="5122" max="5122" width="32.85546875" style="2" customWidth="1"/>
    <col min="5123" max="5123" width="10.85546875" style="2" customWidth="1"/>
    <col min="5124" max="5124" width="10.140625" style="2" bestFit="1" customWidth="1"/>
    <col min="5125" max="5125" width="10" style="2" bestFit="1" customWidth="1"/>
    <col min="5126" max="5126" width="10" style="2" customWidth="1"/>
    <col min="5127" max="5128" width="10.85546875" style="2" bestFit="1" customWidth="1"/>
    <col min="5129" max="5129" width="11" style="2" bestFit="1" customWidth="1"/>
    <col min="5130" max="5130" width="11.140625" style="2" customWidth="1"/>
    <col min="5131" max="5135" width="9.140625" style="2" customWidth="1"/>
    <col min="5136" max="5148" width="0" style="2" hidden="1" customWidth="1"/>
    <col min="5149" max="5376" width="9.140625" style="2"/>
    <col min="5377" max="5377" width="7.42578125" style="2" customWidth="1"/>
    <col min="5378" max="5378" width="32.85546875" style="2" customWidth="1"/>
    <col min="5379" max="5379" width="10.85546875" style="2" customWidth="1"/>
    <col min="5380" max="5380" width="10.140625" style="2" bestFit="1" customWidth="1"/>
    <col min="5381" max="5381" width="10" style="2" bestFit="1" customWidth="1"/>
    <col min="5382" max="5382" width="10" style="2" customWidth="1"/>
    <col min="5383" max="5384" width="10.85546875" style="2" bestFit="1" customWidth="1"/>
    <col min="5385" max="5385" width="11" style="2" bestFit="1" customWidth="1"/>
    <col min="5386" max="5386" width="11.140625" style="2" customWidth="1"/>
    <col min="5387" max="5391" width="9.140625" style="2" customWidth="1"/>
    <col min="5392" max="5404" width="0" style="2" hidden="1" customWidth="1"/>
    <col min="5405" max="5632" width="9.140625" style="2"/>
    <col min="5633" max="5633" width="7.42578125" style="2" customWidth="1"/>
    <col min="5634" max="5634" width="32.85546875" style="2" customWidth="1"/>
    <col min="5635" max="5635" width="10.85546875" style="2" customWidth="1"/>
    <col min="5636" max="5636" width="10.140625" style="2" bestFit="1" customWidth="1"/>
    <col min="5637" max="5637" width="10" style="2" bestFit="1" customWidth="1"/>
    <col min="5638" max="5638" width="10" style="2" customWidth="1"/>
    <col min="5639" max="5640" width="10.85546875" style="2" bestFit="1" customWidth="1"/>
    <col min="5641" max="5641" width="11" style="2" bestFit="1" customWidth="1"/>
    <col min="5642" max="5642" width="11.140625" style="2" customWidth="1"/>
    <col min="5643" max="5647" width="9.140625" style="2" customWidth="1"/>
    <col min="5648" max="5660" width="0" style="2" hidden="1" customWidth="1"/>
    <col min="5661" max="5888" width="9.140625" style="2"/>
    <col min="5889" max="5889" width="7.42578125" style="2" customWidth="1"/>
    <col min="5890" max="5890" width="32.85546875" style="2" customWidth="1"/>
    <col min="5891" max="5891" width="10.85546875" style="2" customWidth="1"/>
    <col min="5892" max="5892" width="10.140625" style="2" bestFit="1" customWidth="1"/>
    <col min="5893" max="5893" width="10" style="2" bestFit="1" customWidth="1"/>
    <col min="5894" max="5894" width="10" style="2" customWidth="1"/>
    <col min="5895" max="5896" width="10.85546875" style="2" bestFit="1" customWidth="1"/>
    <col min="5897" max="5897" width="11" style="2" bestFit="1" customWidth="1"/>
    <col min="5898" max="5898" width="11.140625" style="2" customWidth="1"/>
    <col min="5899" max="5903" width="9.140625" style="2" customWidth="1"/>
    <col min="5904" max="5916" width="0" style="2" hidden="1" customWidth="1"/>
    <col min="5917" max="6144" width="9.140625" style="2"/>
    <col min="6145" max="6145" width="7.42578125" style="2" customWidth="1"/>
    <col min="6146" max="6146" width="32.85546875" style="2" customWidth="1"/>
    <col min="6147" max="6147" width="10.85546875" style="2" customWidth="1"/>
    <col min="6148" max="6148" width="10.140625" style="2" bestFit="1" customWidth="1"/>
    <col min="6149" max="6149" width="10" style="2" bestFit="1" customWidth="1"/>
    <col min="6150" max="6150" width="10" style="2" customWidth="1"/>
    <col min="6151" max="6152" width="10.85546875" style="2" bestFit="1" customWidth="1"/>
    <col min="6153" max="6153" width="11" style="2" bestFit="1" customWidth="1"/>
    <col min="6154" max="6154" width="11.140625" style="2" customWidth="1"/>
    <col min="6155" max="6159" width="9.140625" style="2" customWidth="1"/>
    <col min="6160" max="6172" width="0" style="2" hidden="1" customWidth="1"/>
    <col min="6173" max="6400" width="9.140625" style="2"/>
    <col min="6401" max="6401" width="7.42578125" style="2" customWidth="1"/>
    <col min="6402" max="6402" width="32.85546875" style="2" customWidth="1"/>
    <col min="6403" max="6403" width="10.85546875" style="2" customWidth="1"/>
    <col min="6404" max="6404" width="10.140625" style="2" bestFit="1" customWidth="1"/>
    <col min="6405" max="6405" width="10" style="2" bestFit="1" customWidth="1"/>
    <col min="6406" max="6406" width="10" style="2" customWidth="1"/>
    <col min="6407" max="6408" width="10.85546875" style="2" bestFit="1" customWidth="1"/>
    <col min="6409" max="6409" width="11" style="2" bestFit="1" customWidth="1"/>
    <col min="6410" max="6410" width="11.140625" style="2" customWidth="1"/>
    <col min="6411" max="6415" width="9.140625" style="2" customWidth="1"/>
    <col min="6416" max="6428" width="0" style="2" hidden="1" customWidth="1"/>
    <col min="6429" max="6656" width="9.140625" style="2"/>
    <col min="6657" max="6657" width="7.42578125" style="2" customWidth="1"/>
    <col min="6658" max="6658" width="32.85546875" style="2" customWidth="1"/>
    <col min="6659" max="6659" width="10.85546875" style="2" customWidth="1"/>
    <col min="6660" max="6660" width="10.140625" style="2" bestFit="1" customWidth="1"/>
    <col min="6661" max="6661" width="10" style="2" bestFit="1" customWidth="1"/>
    <col min="6662" max="6662" width="10" style="2" customWidth="1"/>
    <col min="6663" max="6664" width="10.85546875" style="2" bestFit="1" customWidth="1"/>
    <col min="6665" max="6665" width="11" style="2" bestFit="1" customWidth="1"/>
    <col min="6666" max="6666" width="11.140625" style="2" customWidth="1"/>
    <col min="6667" max="6671" width="9.140625" style="2" customWidth="1"/>
    <col min="6672" max="6684" width="0" style="2" hidden="1" customWidth="1"/>
    <col min="6685" max="6912" width="9.140625" style="2"/>
    <col min="6913" max="6913" width="7.42578125" style="2" customWidth="1"/>
    <col min="6914" max="6914" width="32.85546875" style="2" customWidth="1"/>
    <col min="6915" max="6915" width="10.85546875" style="2" customWidth="1"/>
    <col min="6916" max="6916" width="10.140625" style="2" bestFit="1" customWidth="1"/>
    <col min="6917" max="6917" width="10" style="2" bestFit="1" customWidth="1"/>
    <col min="6918" max="6918" width="10" style="2" customWidth="1"/>
    <col min="6919" max="6920" width="10.85546875" style="2" bestFit="1" customWidth="1"/>
    <col min="6921" max="6921" width="11" style="2" bestFit="1" customWidth="1"/>
    <col min="6922" max="6922" width="11.140625" style="2" customWidth="1"/>
    <col min="6923" max="6927" width="9.140625" style="2" customWidth="1"/>
    <col min="6928" max="6940" width="0" style="2" hidden="1" customWidth="1"/>
    <col min="6941" max="7168" width="9.140625" style="2"/>
    <col min="7169" max="7169" width="7.42578125" style="2" customWidth="1"/>
    <col min="7170" max="7170" width="32.85546875" style="2" customWidth="1"/>
    <col min="7171" max="7171" width="10.85546875" style="2" customWidth="1"/>
    <col min="7172" max="7172" width="10.140625" style="2" bestFit="1" customWidth="1"/>
    <col min="7173" max="7173" width="10" style="2" bestFit="1" customWidth="1"/>
    <col min="7174" max="7174" width="10" style="2" customWidth="1"/>
    <col min="7175" max="7176" width="10.85546875" style="2" bestFit="1" customWidth="1"/>
    <col min="7177" max="7177" width="11" style="2" bestFit="1" customWidth="1"/>
    <col min="7178" max="7178" width="11.140625" style="2" customWidth="1"/>
    <col min="7179" max="7183" width="9.140625" style="2" customWidth="1"/>
    <col min="7184" max="7196" width="0" style="2" hidden="1" customWidth="1"/>
    <col min="7197" max="7424" width="9.140625" style="2"/>
    <col min="7425" max="7425" width="7.42578125" style="2" customWidth="1"/>
    <col min="7426" max="7426" width="32.85546875" style="2" customWidth="1"/>
    <col min="7427" max="7427" width="10.85546875" style="2" customWidth="1"/>
    <col min="7428" max="7428" width="10.140625" style="2" bestFit="1" customWidth="1"/>
    <col min="7429" max="7429" width="10" style="2" bestFit="1" customWidth="1"/>
    <col min="7430" max="7430" width="10" style="2" customWidth="1"/>
    <col min="7431" max="7432" width="10.85546875" style="2" bestFit="1" customWidth="1"/>
    <col min="7433" max="7433" width="11" style="2" bestFit="1" customWidth="1"/>
    <col min="7434" max="7434" width="11.140625" style="2" customWidth="1"/>
    <col min="7435" max="7439" width="9.140625" style="2" customWidth="1"/>
    <col min="7440" max="7452" width="0" style="2" hidden="1" customWidth="1"/>
    <col min="7453" max="7680" width="9.140625" style="2"/>
    <col min="7681" max="7681" width="7.42578125" style="2" customWidth="1"/>
    <col min="7682" max="7682" width="32.85546875" style="2" customWidth="1"/>
    <col min="7683" max="7683" width="10.85546875" style="2" customWidth="1"/>
    <col min="7684" max="7684" width="10.140625" style="2" bestFit="1" customWidth="1"/>
    <col min="7685" max="7685" width="10" style="2" bestFit="1" customWidth="1"/>
    <col min="7686" max="7686" width="10" style="2" customWidth="1"/>
    <col min="7687" max="7688" width="10.85546875" style="2" bestFit="1" customWidth="1"/>
    <col min="7689" max="7689" width="11" style="2" bestFit="1" customWidth="1"/>
    <col min="7690" max="7690" width="11.140625" style="2" customWidth="1"/>
    <col min="7691" max="7695" width="9.140625" style="2" customWidth="1"/>
    <col min="7696" max="7708" width="0" style="2" hidden="1" customWidth="1"/>
    <col min="7709" max="7936" width="9.140625" style="2"/>
    <col min="7937" max="7937" width="7.42578125" style="2" customWidth="1"/>
    <col min="7938" max="7938" width="32.85546875" style="2" customWidth="1"/>
    <col min="7939" max="7939" width="10.85546875" style="2" customWidth="1"/>
    <col min="7940" max="7940" width="10.140625" style="2" bestFit="1" customWidth="1"/>
    <col min="7941" max="7941" width="10" style="2" bestFit="1" customWidth="1"/>
    <col min="7942" max="7942" width="10" style="2" customWidth="1"/>
    <col min="7943" max="7944" width="10.85546875" style="2" bestFit="1" customWidth="1"/>
    <col min="7945" max="7945" width="11" style="2" bestFit="1" customWidth="1"/>
    <col min="7946" max="7946" width="11.140625" style="2" customWidth="1"/>
    <col min="7947" max="7951" width="9.140625" style="2" customWidth="1"/>
    <col min="7952" max="7964" width="0" style="2" hidden="1" customWidth="1"/>
    <col min="7965" max="8192" width="9.140625" style="2"/>
    <col min="8193" max="8193" width="7.42578125" style="2" customWidth="1"/>
    <col min="8194" max="8194" width="32.85546875" style="2" customWidth="1"/>
    <col min="8195" max="8195" width="10.85546875" style="2" customWidth="1"/>
    <col min="8196" max="8196" width="10.140625" style="2" bestFit="1" customWidth="1"/>
    <col min="8197" max="8197" width="10" style="2" bestFit="1" customWidth="1"/>
    <col min="8198" max="8198" width="10" style="2" customWidth="1"/>
    <col min="8199" max="8200" width="10.85546875" style="2" bestFit="1" customWidth="1"/>
    <col min="8201" max="8201" width="11" style="2" bestFit="1" customWidth="1"/>
    <col min="8202" max="8202" width="11.140625" style="2" customWidth="1"/>
    <col min="8203" max="8207" width="9.140625" style="2" customWidth="1"/>
    <col min="8208" max="8220" width="0" style="2" hidden="1" customWidth="1"/>
    <col min="8221" max="8448" width="9.140625" style="2"/>
    <col min="8449" max="8449" width="7.42578125" style="2" customWidth="1"/>
    <col min="8450" max="8450" width="32.85546875" style="2" customWidth="1"/>
    <col min="8451" max="8451" width="10.85546875" style="2" customWidth="1"/>
    <col min="8452" max="8452" width="10.140625" style="2" bestFit="1" customWidth="1"/>
    <col min="8453" max="8453" width="10" style="2" bestFit="1" customWidth="1"/>
    <col min="8454" max="8454" width="10" style="2" customWidth="1"/>
    <col min="8455" max="8456" width="10.85546875" style="2" bestFit="1" customWidth="1"/>
    <col min="8457" max="8457" width="11" style="2" bestFit="1" customWidth="1"/>
    <col min="8458" max="8458" width="11.140625" style="2" customWidth="1"/>
    <col min="8459" max="8463" width="9.140625" style="2" customWidth="1"/>
    <col min="8464" max="8476" width="0" style="2" hidden="1" customWidth="1"/>
    <col min="8477" max="8704" width="9.140625" style="2"/>
    <col min="8705" max="8705" width="7.42578125" style="2" customWidth="1"/>
    <col min="8706" max="8706" width="32.85546875" style="2" customWidth="1"/>
    <col min="8707" max="8707" width="10.85546875" style="2" customWidth="1"/>
    <col min="8708" max="8708" width="10.140625" style="2" bestFit="1" customWidth="1"/>
    <col min="8709" max="8709" width="10" style="2" bestFit="1" customWidth="1"/>
    <col min="8710" max="8710" width="10" style="2" customWidth="1"/>
    <col min="8711" max="8712" width="10.85546875" style="2" bestFit="1" customWidth="1"/>
    <col min="8713" max="8713" width="11" style="2" bestFit="1" customWidth="1"/>
    <col min="8714" max="8714" width="11.140625" style="2" customWidth="1"/>
    <col min="8715" max="8719" width="9.140625" style="2" customWidth="1"/>
    <col min="8720" max="8732" width="0" style="2" hidden="1" customWidth="1"/>
    <col min="8733" max="8960" width="9.140625" style="2"/>
    <col min="8961" max="8961" width="7.42578125" style="2" customWidth="1"/>
    <col min="8962" max="8962" width="32.85546875" style="2" customWidth="1"/>
    <col min="8963" max="8963" width="10.85546875" style="2" customWidth="1"/>
    <col min="8964" max="8964" width="10.140625" style="2" bestFit="1" customWidth="1"/>
    <col min="8965" max="8965" width="10" style="2" bestFit="1" customWidth="1"/>
    <col min="8966" max="8966" width="10" style="2" customWidth="1"/>
    <col min="8967" max="8968" width="10.85546875" style="2" bestFit="1" customWidth="1"/>
    <col min="8969" max="8969" width="11" style="2" bestFit="1" customWidth="1"/>
    <col min="8970" max="8970" width="11.140625" style="2" customWidth="1"/>
    <col min="8971" max="8975" width="9.140625" style="2" customWidth="1"/>
    <col min="8976" max="8988" width="0" style="2" hidden="1" customWidth="1"/>
    <col min="8989" max="9216" width="9.140625" style="2"/>
    <col min="9217" max="9217" width="7.42578125" style="2" customWidth="1"/>
    <col min="9218" max="9218" width="32.85546875" style="2" customWidth="1"/>
    <col min="9219" max="9219" width="10.85546875" style="2" customWidth="1"/>
    <col min="9220" max="9220" width="10.140625" style="2" bestFit="1" customWidth="1"/>
    <col min="9221" max="9221" width="10" style="2" bestFit="1" customWidth="1"/>
    <col min="9222" max="9222" width="10" style="2" customWidth="1"/>
    <col min="9223" max="9224" width="10.85546875" style="2" bestFit="1" customWidth="1"/>
    <col min="9225" max="9225" width="11" style="2" bestFit="1" customWidth="1"/>
    <col min="9226" max="9226" width="11.140625" style="2" customWidth="1"/>
    <col min="9227" max="9231" width="9.140625" style="2" customWidth="1"/>
    <col min="9232" max="9244" width="0" style="2" hidden="1" customWidth="1"/>
    <col min="9245" max="9472" width="9.140625" style="2"/>
    <col min="9473" max="9473" width="7.42578125" style="2" customWidth="1"/>
    <col min="9474" max="9474" width="32.85546875" style="2" customWidth="1"/>
    <col min="9475" max="9475" width="10.85546875" style="2" customWidth="1"/>
    <col min="9476" max="9476" width="10.140625" style="2" bestFit="1" customWidth="1"/>
    <col min="9477" max="9477" width="10" style="2" bestFit="1" customWidth="1"/>
    <col min="9478" max="9478" width="10" style="2" customWidth="1"/>
    <col min="9479" max="9480" width="10.85546875" style="2" bestFit="1" customWidth="1"/>
    <col min="9481" max="9481" width="11" style="2" bestFit="1" customWidth="1"/>
    <col min="9482" max="9482" width="11.140625" style="2" customWidth="1"/>
    <col min="9483" max="9487" width="9.140625" style="2" customWidth="1"/>
    <col min="9488" max="9500" width="0" style="2" hidden="1" customWidth="1"/>
    <col min="9501" max="9728" width="9.140625" style="2"/>
    <col min="9729" max="9729" width="7.42578125" style="2" customWidth="1"/>
    <col min="9730" max="9730" width="32.85546875" style="2" customWidth="1"/>
    <col min="9731" max="9731" width="10.85546875" style="2" customWidth="1"/>
    <col min="9732" max="9732" width="10.140625" style="2" bestFit="1" customWidth="1"/>
    <col min="9733" max="9733" width="10" style="2" bestFit="1" customWidth="1"/>
    <col min="9734" max="9734" width="10" style="2" customWidth="1"/>
    <col min="9735" max="9736" width="10.85546875" style="2" bestFit="1" customWidth="1"/>
    <col min="9737" max="9737" width="11" style="2" bestFit="1" customWidth="1"/>
    <col min="9738" max="9738" width="11.140625" style="2" customWidth="1"/>
    <col min="9739" max="9743" width="9.140625" style="2" customWidth="1"/>
    <col min="9744" max="9756" width="0" style="2" hidden="1" customWidth="1"/>
    <col min="9757" max="9984" width="9.140625" style="2"/>
    <col min="9985" max="9985" width="7.42578125" style="2" customWidth="1"/>
    <col min="9986" max="9986" width="32.85546875" style="2" customWidth="1"/>
    <col min="9987" max="9987" width="10.85546875" style="2" customWidth="1"/>
    <col min="9988" max="9988" width="10.140625" style="2" bestFit="1" customWidth="1"/>
    <col min="9989" max="9989" width="10" style="2" bestFit="1" customWidth="1"/>
    <col min="9990" max="9990" width="10" style="2" customWidth="1"/>
    <col min="9991" max="9992" width="10.85546875" style="2" bestFit="1" customWidth="1"/>
    <col min="9993" max="9993" width="11" style="2" bestFit="1" customWidth="1"/>
    <col min="9994" max="9994" width="11.140625" style="2" customWidth="1"/>
    <col min="9995" max="9999" width="9.140625" style="2" customWidth="1"/>
    <col min="10000" max="10012" width="0" style="2" hidden="1" customWidth="1"/>
    <col min="10013" max="10240" width="9.140625" style="2"/>
    <col min="10241" max="10241" width="7.42578125" style="2" customWidth="1"/>
    <col min="10242" max="10242" width="32.85546875" style="2" customWidth="1"/>
    <col min="10243" max="10243" width="10.85546875" style="2" customWidth="1"/>
    <col min="10244" max="10244" width="10.140625" style="2" bestFit="1" customWidth="1"/>
    <col min="10245" max="10245" width="10" style="2" bestFit="1" customWidth="1"/>
    <col min="10246" max="10246" width="10" style="2" customWidth="1"/>
    <col min="10247" max="10248" width="10.85546875" style="2" bestFit="1" customWidth="1"/>
    <col min="10249" max="10249" width="11" style="2" bestFit="1" customWidth="1"/>
    <col min="10250" max="10250" width="11.140625" style="2" customWidth="1"/>
    <col min="10251" max="10255" width="9.140625" style="2" customWidth="1"/>
    <col min="10256" max="10268" width="0" style="2" hidden="1" customWidth="1"/>
    <col min="10269" max="10496" width="9.140625" style="2"/>
    <col min="10497" max="10497" width="7.42578125" style="2" customWidth="1"/>
    <col min="10498" max="10498" width="32.85546875" style="2" customWidth="1"/>
    <col min="10499" max="10499" width="10.85546875" style="2" customWidth="1"/>
    <col min="10500" max="10500" width="10.140625" style="2" bestFit="1" customWidth="1"/>
    <col min="10501" max="10501" width="10" style="2" bestFit="1" customWidth="1"/>
    <col min="10502" max="10502" width="10" style="2" customWidth="1"/>
    <col min="10503" max="10504" width="10.85546875" style="2" bestFit="1" customWidth="1"/>
    <col min="10505" max="10505" width="11" style="2" bestFit="1" customWidth="1"/>
    <col min="10506" max="10506" width="11.140625" style="2" customWidth="1"/>
    <col min="10507" max="10511" width="9.140625" style="2" customWidth="1"/>
    <col min="10512" max="10524" width="0" style="2" hidden="1" customWidth="1"/>
    <col min="10525" max="10752" width="9.140625" style="2"/>
    <col min="10753" max="10753" width="7.42578125" style="2" customWidth="1"/>
    <col min="10754" max="10754" width="32.85546875" style="2" customWidth="1"/>
    <col min="10755" max="10755" width="10.85546875" style="2" customWidth="1"/>
    <col min="10756" max="10756" width="10.140625" style="2" bestFit="1" customWidth="1"/>
    <col min="10757" max="10757" width="10" style="2" bestFit="1" customWidth="1"/>
    <col min="10758" max="10758" width="10" style="2" customWidth="1"/>
    <col min="10759" max="10760" width="10.85546875" style="2" bestFit="1" customWidth="1"/>
    <col min="10761" max="10761" width="11" style="2" bestFit="1" customWidth="1"/>
    <col min="10762" max="10762" width="11.140625" style="2" customWidth="1"/>
    <col min="10763" max="10767" width="9.140625" style="2" customWidth="1"/>
    <col min="10768" max="10780" width="0" style="2" hidden="1" customWidth="1"/>
    <col min="10781" max="11008" width="9.140625" style="2"/>
    <col min="11009" max="11009" width="7.42578125" style="2" customWidth="1"/>
    <col min="11010" max="11010" width="32.85546875" style="2" customWidth="1"/>
    <col min="11011" max="11011" width="10.85546875" style="2" customWidth="1"/>
    <col min="11012" max="11012" width="10.140625" style="2" bestFit="1" customWidth="1"/>
    <col min="11013" max="11013" width="10" style="2" bestFit="1" customWidth="1"/>
    <col min="11014" max="11014" width="10" style="2" customWidth="1"/>
    <col min="11015" max="11016" width="10.85546875" style="2" bestFit="1" customWidth="1"/>
    <col min="11017" max="11017" width="11" style="2" bestFit="1" customWidth="1"/>
    <col min="11018" max="11018" width="11.140625" style="2" customWidth="1"/>
    <col min="11019" max="11023" width="9.140625" style="2" customWidth="1"/>
    <col min="11024" max="11036" width="0" style="2" hidden="1" customWidth="1"/>
    <col min="11037" max="11264" width="9.140625" style="2"/>
    <col min="11265" max="11265" width="7.42578125" style="2" customWidth="1"/>
    <col min="11266" max="11266" width="32.85546875" style="2" customWidth="1"/>
    <col min="11267" max="11267" width="10.85546875" style="2" customWidth="1"/>
    <col min="11268" max="11268" width="10.140625" style="2" bestFit="1" customWidth="1"/>
    <col min="11269" max="11269" width="10" style="2" bestFit="1" customWidth="1"/>
    <col min="11270" max="11270" width="10" style="2" customWidth="1"/>
    <col min="11271" max="11272" width="10.85546875" style="2" bestFit="1" customWidth="1"/>
    <col min="11273" max="11273" width="11" style="2" bestFit="1" customWidth="1"/>
    <col min="11274" max="11274" width="11.140625" style="2" customWidth="1"/>
    <col min="11275" max="11279" width="9.140625" style="2" customWidth="1"/>
    <col min="11280" max="11292" width="0" style="2" hidden="1" customWidth="1"/>
    <col min="11293" max="11520" width="9.140625" style="2"/>
    <col min="11521" max="11521" width="7.42578125" style="2" customWidth="1"/>
    <col min="11522" max="11522" width="32.85546875" style="2" customWidth="1"/>
    <col min="11523" max="11523" width="10.85546875" style="2" customWidth="1"/>
    <col min="11524" max="11524" width="10.140625" style="2" bestFit="1" customWidth="1"/>
    <col min="11525" max="11525" width="10" style="2" bestFit="1" customWidth="1"/>
    <col min="11526" max="11526" width="10" style="2" customWidth="1"/>
    <col min="11527" max="11528" width="10.85546875" style="2" bestFit="1" customWidth="1"/>
    <col min="11529" max="11529" width="11" style="2" bestFit="1" customWidth="1"/>
    <col min="11530" max="11530" width="11.140625" style="2" customWidth="1"/>
    <col min="11531" max="11535" width="9.140625" style="2" customWidth="1"/>
    <col min="11536" max="11548" width="0" style="2" hidden="1" customWidth="1"/>
    <col min="11549" max="11776" width="9.140625" style="2"/>
    <col min="11777" max="11777" width="7.42578125" style="2" customWidth="1"/>
    <col min="11778" max="11778" width="32.85546875" style="2" customWidth="1"/>
    <col min="11779" max="11779" width="10.85546875" style="2" customWidth="1"/>
    <col min="11780" max="11780" width="10.140625" style="2" bestFit="1" customWidth="1"/>
    <col min="11781" max="11781" width="10" style="2" bestFit="1" customWidth="1"/>
    <col min="11782" max="11782" width="10" style="2" customWidth="1"/>
    <col min="11783" max="11784" width="10.85546875" style="2" bestFit="1" customWidth="1"/>
    <col min="11785" max="11785" width="11" style="2" bestFit="1" customWidth="1"/>
    <col min="11786" max="11786" width="11.140625" style="2" customWidth="1"/>
    <col min="11787" max="11791" width="9.140625" style="2" customWidth="1"/>
    <col min="11792" max="11804" width="0" style="2" hidden="1" customWidth="1"/>
    <col min="11805" max="12032" width="9.140625" style="2"/>
    <col min="12033" max="12033" width="7.42578125" style="2" customWidth="1"/>
    <col min="12034" max="12034" width="32.85546875" style="2" customWidth="1"/>
    <col min="12035" max="12035" width="10.85546875" style="2" customWidth="1"/>
    <col min="12036" max="12036" width="10.140625" style="2" bestFit="1" customWidth="1"/>
    <col min="12037" max="12037" width="10" style="2" bestFit="1" customWidth="1"/>
    <col min="12038" max="12038" width="10" style="2" customWidth="1"/>
    <col min="12039" max="12040" width="10.85546875" style="2" bestFit="1" customWidth="1"/>
    <col min="12041" max="12041" width="11" style="2" bestFit="1" customWidth="1"/>
    <col min="12042" max="12042" width="11.140625" style="2" customWidth="1"/>
    <col min="12043" max="12047" width="9.140625" style="2" customWidth="1"/>
    <col min="12048" max="12060" width="0" style="2" hidden="1" customWidth="1"/>
    <col min="12061" max="12288" width="9.140625" style="2"/>
    <col min="12289" max="12289" width="7.42578125" style="2" customWidth="1"/>
    <col min="12290" max="12290" width="32.85546875" style="2" customWidth="1"/>
    <col min="12291" max="12291" width="10.85546875" style="2" customWidth="1"/>
    <col min="12292" max="12292" width="10.140625" style="2" bestFit="1" customWidth="1"/>
    <col min="12293" max="12293" width="10" style="2" bestFit="1" customWidth="1"/>
    <col min="12294" max="12294" width="10" style="2" customWidth="1"/>
    <col min="12295" max="12296" width="10.85546875" style="2" bestFit="1" customWidth="1"/>
    <col min="12297" max="12297" width="11" style="2" bestFit="1" customWidth="1"/>
    <col min="12298" max="12298" width="11.140625" style="2" customWidth="1"/>
    <col min="12299" max="12303" width="9.140625" style="2" customWidth="1"/>
    <col min="12304" max="12316" width="0" style="2" hidden="1" customWidth="1"/>
    <col min="12317" max="12544" width="9.140625" style="2"/>
    <col min="12545" max="12545" width="7.42578125" style="2" customWidth="1"/>
    <col min="12546" max="12546" width="32.85546875" style="2" customWidth="1"/>
    <col min="12547" max="12547" width="10.85546875" style="2" customWidth="1"/>
    <col min="12548" max="12548" width="10.140625" style="2" bestFit="1" customWidth="1"/>
    <col min="12549" max="12549" width="10" style="2" bestFit="1" customWidth="1"/>
    <col min="12550" max="12550" width="10" style="2" customWidth="1"/>
    <col min="12551" max="12552" width="10.85546875" style="2" bestFit="1" customWidth="1"/>
    <col min="12553" max="12553" width="11" style="2" bestFit="1" customWidth="1"/>
    <col min="12554" max="12554" width="11.140625" style="2" customWidth="1"/>
    <col min="12555" max="12559" width="9.140625" style="2" customWidth="1"/>
    <col min="12560" max="12572" width="0" style="2" hidden="1" customWidth="1"/>
    <col min="12573" max="12800" width="9.140625" style="2"/>
    <col min="12801" max="12801" width="7.42578125" style="2" customWidth="1"/>
    <col min="12802" max="12802" width="32.85546875" style="2" customWidth="1"/>
    <col min="12803" max="12803" width="10.85546875" style="2" customWidth="1"/>
    <col min="12804" max="12804" width="10.140625" style="2" bestFit="1" customWidth="1"/>
    <col min="12805" max="12805" width="10" style="2" bestFit="1" customWidth="1"/>
    <col min="12806" max="12806" width="10" style="2" customWidth="1"/>
    <col min="12807" max="12808" width="10.85546875" style="2" bestFit="1" customWidth="1"/>
    <col min="12809" max="12809" width="11" style="2" bestFit="1" customWidth="1"/>
    <col min="12810" max="12810" width="11.140625" style="2" customWidth="1"/>
    <col min="12811" max="12815" width="9.140625" style="2" customWidth="1"/>
    <col min="12816" max="12828" width="0" style="2" hidden="1" customWidth="1"/>
    <col min="12829" max="13056" width="9.140625" style="2"/>
    <col min="13057" max="13057" width="7.42578125" style="2" customWidth="1"/>
    <col min="13058" max="13058" width="32.85546875" style="2" customWidth="1"/>
    <col min="13059" max="13059" width="10.85546875" style="2" customWidth="1"/>
    <col min="13060" max="13060" width="10.140625" style="2" bestFit="1" customWidth="1"/>
    <col min="13061" max="13061" width="10" style="2" bestFit="1" customWidth="1"/>
    <col min="13062" max="13062" width="10" style="2" customWidth="1"/>
    <col min="13063" max="13064" width="10.85546875" style="2" bestFit="1" customWidth="1"/>
    <col min="13065" max="13065" width="11" style="2" bestFit="1" customWidth="1"/>
    <col min="13066" max="13066" width="11.140625" style="2" customWidth="1"/>
    <col min="13067" max="13071" width="9.140625" style="2" customWidth="1"/>
    <col min="13072" max="13084" width="0" style="2" hidden="1" customWidth="1"/>
    <col min="13085" max="13312" width="9.140625" style="2"/>
    <col min="13313" max="13313" width="7.42578125" style="2" customWidth="1"/>
    <col min="13314" max="13314" width="32.85546875" style="2" customWidth="1"/>
    <col min="13315" max="13315" width="10.85546875" style="2" customWidth="1"/>
    <col min="13316" max="13316" width="10.140625" style="2" bestFit="1" customWidth="1"/>
    <col min="13317" max="13317" width="10" style="2" bestFit="1" customWidth="1"/>
    <col min="13318" max="13318" width="10" style="2" customWidth="1"/>
    <col min="13319" max="13320" width="10.85546875" style="2" bestFit="1" customWidth="1"/>
    <col min="13321" max="13321" width="11" style="2" bestFit="1" customWidth="1"/>
    <col min="13322" max="13322" width="11.140625" style="2" customWidth="1"/>
    <col min="13323" max="13327" width="9.140625" style="2" customWidth="1"/>
    <col min="13328" max="13340" width="0" style="2" hidden="1" customWidth="1"/>
    <col min="13341" max="13568" width="9.140625" style="2"/>
    <col min="13569" max="13569" width="7.42578125" style="2" customWidth="1"/>
    <col min="13570" max="13570" width="32.85546875" style="2" customWidth="1"/>
    <col min="13571" max="13571" width="10.85546875" style="2" customWidth="1"/>
    <col min="13572" max="13572" width="10.140625" style="2" bestFit="1" customWidth="1"/>
    <col min="13573" max="13573" width="10" style="2" bestFit="1" customWidth="1"/>
    <col min="13574" max="13574" width="10" style="2" customWidth="1"/>
    <col min="13575" max="13576" width="10.85546875" style="2" bestFit="1" customWidth="1"/>
    <col min="13577" max="13577" width="11" style="2" bestFit="1" customWidth="1"/>
    <col min="13578" max="13578" width="11.140625" style="2" customWidth="1"/>
    <col min="13579" max="13583" width="9.140625" style="2" customWidth="1"/>
    <col min="13584" max="13596" width="0" style="2" hidden="1" customWidth="1"/>
    <col min="13597" max="13824" width="9.140625" style="2"/>
    <col min="13825" max="13825" width="7.42578125" style="2" customWidth="1"/>
    <col min="13826" max="13826" width="32.85546875" style="2" customWidth="1"/>
    <col min="13827" max="13827" width="10.85546875" style="2" customWidth="1"/>
    <col min="13828" max="13828" width="10.140625" style="2" bestFit="1" customWidth="1"/>
    <col min="13829" max="13829" width="10" style="2" bestFit="1" customWidth="1"/>
    <col min="13830" max="13830" width="10" style="2" customWidth="1"/>
    <col min="13831" max="13832" width="10.85546875" style="2" bestFit="1" customWidth="1"/>
    <col min="13833" max="13833" width="11" style="2" bestFit="1" customWidth="1"/>
    <col min="13834" max="13834" width="11.140625" style="2" customWidth="1"/>
    <col min="13835" max="13839" width="9.140625" style="2" customWidth="1"/>
    <col min="13840" max="13852" width="0" style="2" hidden="1" customWidth="1"/>
    <col min="13853" max="14080" width="9.140625" style="2"/>
    <col min="14081" max="14081" width="7.42578125" style="2" customWidth="1"/>
    <col min="14082" max="14082" width="32.85546875" style="2" customWidth="1"/>
    <col min="14083" max="14083" width="10.85546875" style="2" customWidth="1"/>
    <col min="14084" max="14084" width="10.140625" style="2" bestFit="1" customWidth="1"/>
    <col min="14085" max="14085" width="10" style="2" bestFit="1" customWidth="1"/>
    <col min="14086" max="14086" width="10" style="2" customWidth="1"/>
    <col min="14087" max="14088" width="10.85546875" style="2" bestFit="1" customWidth="1"/>
    <col min="14089" max="14089" width="11" style="2" bestFit="1" customWidth="1"/>
    <col min="14090" max="14090" width="11.140625" style="2" customWidth="1"/>
    <col min="14091" max="14095" width="9.140625" style="2" customWidth="1"/>
    <col min="14096" max="14108" width="0" style="2" hidden="1" customWidth="1"/>
    <col min="14109" max="14336" width="9.140625" style="2"/>
    <col min="14337" max="14337" width="7.42578125" style="2" customWidth="1"/>
    <col min="14338" max="14338" width="32.85546875" style="2" customWidth="1"/>
    <col min="14339" max="14339" width="10.85546875" style="2" customWidth="1"/>
    <col min="14340" max="14340" width="10.140625" style="2" bestFit="1" customWidth="1"/>
    <col min="14341" max="14341" width="10" style="2" bestFit="1" customWidth="1"/>
    <col min="14342" max="14342" width="10" style="2" customWidth="1"/>
    <col min="14343" max="14344" width="10.85546875" style="2" bestFit="1" customWidth="1"/>
    <col min="14345" max="14345" width="11" style="2" bestFit="1" customWidth="1"/>
    <col min="14346" max="14346" width="11.140625" style="2" customWidth="1"/>
    <col min="14347" max="14351" width="9.140625" style="2" customWidth="1"/>
    <col min="14352" max="14364" width="0" style="2" hidden="1" customWidth="1"/>
    <col min="14365" max="14592" width="9.140625" style="2"/>
    <col min="14593" max="14593" width="7.42578125" style="2" customWidth="1"/>
    <col min="14594" max="14594" width="32.85546875" style="2" customWidth="1"/>
    <col min="14595" max="14595" width="10.85546875" style="2" customWidth="1"/>
    <col min="14596" max="14596" width="10.140625" style="2" bestFit="1" customWidth="1"/>
    <col min="14597" max="14597" width="10" style="2" bestFit="1" customWidth="1"/>
    <col min="14598" max="14598" width="10" style="2" customWidth="1"/>
    <col min="14599" max="14600" width="10.85546875" style="2" bestFit="1" customWidth="1"/>
    <col min="14601" max="14601" width="11" style="2" bestFit="1" customWidth="1"/>
    <col min="14602" max="14602" width="11.140625" style="2" customWidth="1"/>
    <col min="14603" max="14607" width="9.140625" style="2" customWidth="1"/>
    <col min="14608" max="14620" width="0" style="2" hidden="1" customWidth="1"/>
    <col min="14621" max="14848" width="9.140625" style="2"/>
    <col min="14849" max="14849" width="7.42578125" style="2" customWidth="1"/>
    <col min="14850" max="14850" width="32.85546875" style="2" customWidth="1"/>
    <col min="14851" max="14851" width="10.85546875" style="2" customWidth="1"/>
    <col min="14852" max="14852" width="10.140625" style="2" bestFit="1" customWidth="1"/>
    <col min="14853" max="14853" width="10" style="2" bestFit="1" customWidth="1"/>
    <col min="14854" max="14854" width="10" style="2" customWidth="1"/>
    <col min="14855" max="14856" width="10.85546875" style="2" bestFit="1" customWidth="1"/>
    <col min="14857" max="14857" width="11" style="2" bestFit="1" customWidth="1"/>
    <col min="14858" max="14858" width="11.140625" style="2" customWidth="1"/>
    <col min="14859" max="14863" width="9.140625" style="2" customWidth="1"/>
    <col min="14864" max="14876" width="0" style="2" hidden="1" customWidth="1"/>
    <col min="14877" max="15104" width="9.140625" style="2"/>
    <col min="15105" max="15105" width="7.42578125" style="2" customWidth="1"/>
    <col min="15106" max="15106" width="32.85546875" style="2" customWidth="1"/>
    <col min="15107" max="15107" width="10.85546875" style="2" customWidth="1"/>
    <col min="15108" max="15108" width="10.140625" style="2" bestFit="1" customWidth="1"/>
    <col min="15109" max="15109" width="10" style="2" bestFit="1" customWidth="1"/>
    <col min="15110" max="15110" width="10" style="2" customWidth="1"/>
    <col min="15111" max="15112" width="10.85546875" style="2" bestFit="1" customWidth="1"/>
    <col min="15113" max="15113" width="11" style="2" bestFit="1" customWidth="1"/>
    <col min="15114" max="15114" width="11.140625" style="2" customWidth="1"/>
    <col min="15115" max="15119" width="9.140625" style="2" customWidth="1"/>
    <col min="15120" max="15132" width="0" style="2" hidden="1" customWidth="1"/>
    <col min="15133" max="15360" width="9.140625" style="2"/>
    <col min="15361" max="15361" width="7.42578125" style="2" customWidth="1"/>
    <col min="15362" max="15362" width="32.85546875" style="2" customWidth="1"/>
    <col min="15363" max="15363" width="10.85546875" style="2" customWidth="1"/>
    <col min="15364" max="15364" width="10.140625" style="2" bestFit="1" customWidth="1"/>
    <col min="15365" max="15365" width="10" style="2" bestFit="1" customWidth="1"/>
    <col min="15366" max="15366" width="10" style="2" customWidth="1"/>
    <col min="15367" max="15368" width="10.85546875" style="2" bestFit="1" customWidth="1"/>
    <col min="15369" max="15369" width="11" style="2" bestFit="1" customWidth="1"/>
    <col min="15370" max="15370" width="11.140625" style="2" customWidth="1"/>
    <col min="15371" max="15375" width="9.140625" style="2" customWidth="1"/>
    <col min="15376" max="15388" width="0" style="2" hidden="1" customWidth="1"/>
    <col min="15389" max="15616" width="9.140625" style="2"/>
    <col min="15617" max="15617" width="7.42578125" style="2" customWidth="1"/>
    <col min="15618" max="15618" width="32.85546875" style="2" customWidth="1"/>
    <col min="15619" max="15619" width="10.85546875" style="2" customWidth="1"/>
    <col min="15620" max="15620" width="10.140625" style="2" bestFit="1" customWidth="1"/>
    <col min="15621" max="15621" width="10" style="2" bestFit="1" customWidth="1"/>
    <col min="15622" max="15622" width="10" style="2" customWidth="1"/>
    <col min="15623" max="15624" width="10.85546875" style="2" bestFit="1" customWidth="1"/>
    <col min="15625" max="15625" width="11" style="2" bestFit="1" customWidth="1"/>
    <col min="15626" max="15626" width="11.140625" style="2" customWidth="1"/>
    <col min="15627" max="15631" width="9.140625" style="2" customWidth="1"/>
    <col min="15632" max="15644" width="0" style="2" hidden="1" customWidth="1"/>
    <col min="15645" max="15872" width="9.140625" style="2"/>
    <col min="15873" max="15873" width="7.42578125" style="2" customWidth="1"/>
    <col min="15874" max="15874" width="32.85546875" style="2" customWidth="1"/>
    <col min="15875" max="15875" width="10.85546875" style="2" customWidth="1"/>
    <col min="15876" max="15876" width="10.140625" style="2" bestFit="1" customWidth="1"/>
    <col min="15877" max="15877" width="10" style="2" bestFit="1" customWidth="1"/>
    <col min="15878" max="15878" width="10" style="2" customWidth="1"/>
    <col min="15879" max="15880" width="10.85546875" style="2" bestFit="1" customWidth="1"/>
    <col min="15881" max="15881" width="11" style="2" bestFit="1" customWidth="1"/>
    <col min="15882" max="15882" width="11.140625" style="2" customWidth="1"/>
    <col min="15883" max="15887" width="9.140625" style="2" customWidth="1"/>
    <col min="15888" max="15900" width="0" style="2" hidden="1" customWidth="1"/>
    <col min="15901" max="16128" width="9.140625" style="2"/>
    <col min="16129" max="16129" width="7.42578125" style="2" customWidth="1"/>
    <col min="16130" max="16130" width="32.85546875" style="2" customWidth="1"/>
    <col min="16131" max="16131" width="10.85546875" style="2" customWidth="1"/>
    <col min="16132" max="16132" width="10.140625" style="2" bestFit="1" customWidth="1"/>
    <col min="16133" max="16133" width="10" style="2" bestFit="1" customWidth="1"/>
    <col min="16134" max="16134" width="10" style="2" customWidth="1"/>
    <col min="16135" max="16136" width="10.85546875" style="2" bestFit="1" customWidth="1"/>
    <col min="16137" max="16137" width="11" style="2" bestFit="1" customWidth="1"/>
    <col min="16138" max="16138" width="11.140625" style="2" customWidth="1"/>
    <col min="16139" max="16143" width="9.140625" style="2" customWidth="1"/>
    <col min="16144" max="16156" width="0" style="2" hidden="1" customWidth="1"/>
    <col min="16157" max="16384" width="9.140625" style="2"/>
  </cols>
  <sheetData>
    <row r="1" spans="1:26" ht="15.75">
      <c r="E1" s="3"/>
      <c r="F1" s="3"/>
    </row>
    <row r="2" spans="1:26" ht="15.7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26" ht="15.75" customHeight="1">
      <c r="A3" s="89" t="s">
        <v>199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26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26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6">
      <c r="A6" s="85" t="s">
        <v>1</v>
      </c>
      <c r="B6" s="85" t="s">
        <v>2</v>
      </c>
      <c r="C6" s="85" t="s">
        <v>3</v>
      </c>
      <c r="D6" s="88" t="s">
        <v>4</v>
      </c>
      <c r="E6" s="88"/>
      <c r="F6" s="88"/>
      <c r="G6" s="88"/>
      <c r="H6" s="88"/>
      <c r="I6" s="88"/>
      <c r="J6" s="67" t="s">
        <v>5</v>
      </c>
      <c r="K6" s="68"/>
      <c r="L6" s="69"/>
      <c r="M6" s="73" t="s">
        <v>6</v>
      </c>
      <c r="N6" s="74"/>
      <c r="O6" s="75"/>
      <c r="P6" s="79" t="s">
        <v>7</v>
      </c>
      <c r="Q6" s="80"/>
      <c r="R6" s="81"/>
      <c r="S6" s="79" t="s">
        <v>8</v>
      </c>
      <c r="T6" s="80"/>
      <c r="U6" s="81"/>
    </row>
    <row r="7" spans="1:26">
      <c r="A7" s="86"/>
      <c r="B7" s="86"/>
      <c r="C7" s="86"/>
      <c r="D7" s="79" t="s">
        <v>9</v>
      </c>
      <c r="E7" s="80"/>
      <c r="F7" s="81"/>
      <c r="G7" s="82" t="s">
        <v>10</v>
      </c>
      <c r="H7" s="83"/>
      <c r="I7" s="84"/>
      <c r="J7" s="70"/>
      <c r="K7" s="71"/>
      <c r="L7" s="72"/>
      <c r="M7" s="76"/>
      <c r="N7" s="77"/>
      <c r="O7" s="78"/>
      <c r="P7" s="4"/>
      <c r="Q7" s="5"/>
      <c r="R7" s="6"/>
      <c r="S7" s="4"/>
      <c r="T7" s="5"/>
      <c r="U7" s="6"/>
    </row>
    <row r="8" spans="1:26">
      <c r="A8" s="87"/>
      <c r="B8" s="87"/>
      <c r="C8" s="87"/>
      <c r="D8" s="7" t="s">
        <v>11</v>
      </c>
      <c r="E8" s="7" t="s">
        <v>12</v>
      </c>
      <c r="F8" s="7" t="s">
        <v>13</v>
      </c>
      <c r="G8" s="7" t="s">
        <v>11</v>
      </c>
      <c r="H8" s="7" t="s">
        <v>12</v>
      </c>
      <c r="I8" s="7" t="s">
        <v>13</v>
      </c>
      <c r="J8" s="7" t="s">
        <v>11</v>
      </c>
      <c r="K8" s="7" t="s">
        <v>12</v>
      </c>
      <c r="L8" s="7" t="s">
        <v>13</v>
      </c>
      <c r="M8" s="7" t="s">
        <v>11</v>
      </c>
      <c r="N8" s="7" t="s">
        <v>12</v>
      </c>
      <c r="O8" s="7" t="s">
        <v>13</v>
      </c>
      <c r="P8" s="7" t="s">
        <v>11</v>
      </c>
      <c r="Q8" s="7" t="s">
        <v>12</v>
      </c>
      <c r="R8" s="7" t="s">
        <v>13</v>
      </c>
      <c r="S8" s="7" t="s">
        <v>11</v>
      </c>
      <c r="T8" s="7" t="s">
        <v>12</v>
      </c>
      <c r="U8" s="7" t="s">
        <v>13</v>
      </c>
    </row>
    <row r="9" spans="1:26" ht="25.5">
      <c r="A9" s="7" t="s">
        <v>14</v>
      </c>
      <c r="B9" s="56" t="s">
        <v>15</v>
      </c>
      <c r="C9" s="7" t="s">
        <v>16</v>
      </c>
      <c r="D9" s="8">
        <f>E9+F9</f>
        <v>1408739.9857142856</v>
      </c>
      <c r="E9" s="8">
        <f>E10+E19+E25+E26+E29</f>
        <v>811582.9357142857</v>
      </c>
      <c r="F9" s="9">
        <f>F10+F19+F25+F26+F29</f>
        <v>597157.04999999993</v>
      </c>
      <c r="G9" s="9">
        <f>H9+I9</f>
        <v>1537583.8389999999</v>
      </c>
      <c r="H9" s="9">
        <f>H10+H19+H25+H26+H29</f>
        <v>873457.83100000001</v>
      </c>
      <c r="I9" s="9">
        <f>I10+I19+I25+I26+I29</f>
        <v>664126.00799999991</v>
      </c>
      <c r="J9" s="9">
        <f>G9-D9</f>
        <v>128843.85328571429</v>
      </c>
      <c r="K9" s="9">
        <f t="shared" ref="K9:L24" si="0">H9-E9</f>
        <v>61874.895285714301</v>
      </c>
      <c r="L9" s="9">
        <f t="shared" si="0"/>
        <v>66968.957999999984</v>
      </c>
      <c r="M9" s="9">
        <f>G9/D9*100</f>
        <v>109.14603508044711</v>
      </c>
      <c r="N9" s="9">
        <f t="shared" ref="N9:O24" si="1">H9/E9*100</f>
        <v>107.62397686827376</v>
      </c>
      <c r="O9" s="9">
        <f t="shared" si="1"/>
        <v>111.21463072402813</v>
      </c>
      <c r="P9" s="10">
        <f t="shared" ref="P9:U9" si="2">J9/G9*10</f>
        <v>0.83796310820690334</v>
      </c>
      <c r="Q9" s="10">
        <f t="shared" si="2"/>
        <v>0.70839018312853508</v>
      </c>
      <c r="R9" s="10">
        <f t="shared" si="2"/>
        <v>1.0083772837277589</v>
      </c>
      <c r="S9" s="10">
        <f t="shared" si="2"/>
        <v>8.4711868123357962E-3</v>
      </c>
      <c r="T9" s="10">
        <f t="shared" si="2"/>
        <v>1.7393803475756673E-2</v>
      </c>
      <c r="U9" s="10">
        <f t="shared" si="2"/>
        <v>1.6606892812044076E-2</v>
      </c>
      <c r="V9" s="11">
        <f>'[1]1 квартал'!D9+'[1]2 квартал'!D9</f>
        <v>1408739.9857142856</v>
      </c>
      <c r="Y9" s="11">
        <f>'[1]1 квартал'!G9+'[1]2 квартал'!G9</f>
        <v>1537583.8390000002</v>
      </c>
      <c r="Z9" s="11">
        <f>'[1]ТС с 1.01.2023г. посл.!!!'!D9/12*6</f>
        <v>1406317.7</v>
      </c>
    </row>
    <row r="10" spans="1:26">
      <c r="A10" s="12" t="s">
        <v>17</v>
      </c>
      <c r="B10" s="56" t="s">
        <v>18</v>
      </c>
      <c r="C10" s="7" t="s">
        <v>16</v>
      </c>
      <c r="D10" s="8">
        <f>E10+F10</f>
        <v>350595.03571428568</v>
      </c>
      <c r="E10" s="8">
        <f>E12+E16+E17+E18</f>
        <v>258180.28571428571</v>
      </c>
      <c r="F10" s="9">
        <f>F12+F16+F17+F18</f>
        <v>92414.75</v>
      </c>
      <c r="G10" s="9">
        <f t="shared" ref="G10:G75" si="3">H10+I10</f>
        <v>354042.13699999999</v>
      </c>
      <c r="H10" s="9">
        <f>H12+H16+H17+H18</f>
        <v>258529.38699999999</v>
      </c>
      <c r="I10" s="9">
        <f>I12+I16+I17+I18</f>
        <v>95512.75</v>
      </c>
      <c r="J10" s="9">
        <f t="shared" ref="J10:L75" si="4">G10-D10</f>
        <v>3447.1012857143069</v>
      </c>
      <c r="K10" s="9">
        <f t="shared" si="0"/>
        <v>349.10128571427776</v>
      </c>
      <c r="L10" s="9">
        <f t="shared" si="0"/>
        <v>3098</v>
      </c>
      <c r="M10" s="9">
        <f t="shared" ref="M10:O75" si="5">G10/D10*100</f>
        <v>100.98321451662638</v>
      </c>
      <c r="N10" s="9">
        <f t="shared" si="1"/>
        <v>100.1352160893108</v>
      </c>
      <c r="O10" s="9">
        <f t="shared" si="1"/>
        <v>103.35227872174084</v>
      </c>
      <c r="P10" s="10">
        <f t="shared" ref="P10:P75" si="6">Q10+R10</f>
        <v>134059</v>
      </c>
      <c r="Q10" s="10">
        <f>Q12+Q16+Q17+Q18</f>
        <v>98836</v>
      </c>
      <c r="R10" s="10">
        <f>R12+R16+R17+R18</f>
        <v>35223</v>
      </c>
      <c r="S10" s="10">
        <f t="shared" ref="S10:S75" si="7">T10+U10</f>
        <v>149776</v>
      </c>
      <c r="T10" s="10">
        <f>T12+T16+T17+T18</f>
        <v>110309</v>
      </c>
      <c r="U10" s="10">
        <f>U12+U16+U17+U18</f>
        <v>39467</v>
      </c>
      <c r="V10" s="11">
        <f>'[1]1 квартал'!D10+'[1]2 квартал'!D10</f>
        <v>350595.03571428568</v>
      </c>
      <c r="Y10" s="11">
        <f>'[1]1 квартал'!G10+'[1]2 квартал'!G10</f>
        <v>354042.13699999999</v>
      </c>
    </row>
    <row r="11" spans="1:26">
      <c r="A11" s="51"/>
      <c r="B11" s="57" t="s">
        <v>19</v>
      </c>
      <c r="C11" s="13"/>
      <c r="D11" s="14"/>
      <c r="E11" s="14"/>
      <c r="F11" s="15"/>
      <c r="G11" s="9"/>
      <c r="H11" s="16"/>
      <c r="I11" s="16"/>
      <c r="J11" s="9"/>
      <c r="K11" s="9"/>
      <c r="L11" s="9"/>
      <c r="M11" s="9"/>
      <c r="N11" s="9"/>
      <c r="O11" s="9"/>
      <c r="P11" s="10"/>
      <c r="Q11" s="17"/>
      <c r="R11" s="17"/>
      <c r="S11" s="10"/>
      <c r="T11" s="17"/>
      <c r="U11" s="17"/>
      <c r="V11" s="11">
        <f>'[1]1 квартал'!D11+'[1]2 квартал'!D11</f>
        <v>0</v>
      </c>
      <c r="Y11" s="11">
        <f>'[1]1 квартал'!G11+'[1]2 квартал'!G11</f>
        <v>0</v>
      </c>
    </row>
    <row r="12" spans="1:26">
      <c r="A12" s="51" t="s">
        <v>20</v>
      </c>
      <c r="B12" s="58" t="s">
        <v>21</v>
      </c>
      <c r="C12" s="13" t="s">
        <v>16</v>
      </c>
      <c r="D12" s="14">
        <f t="shared" ref="D12:D19" si="8">E12+F12</f>
        <v>109885.5</v>
      </c>
      <c r="E12" s="14">
        <f>E13+E14+E15</f>
        <v>97733</v>
      </c>
      <c r="F12" s="15">
        <f>F13+F14+F15</f>
        <v>12152.5</v>
      </c>
      <c r="G12" s="9">
        <f t="shared" si="3"/>
        <v>128340.882</v>
      </c>
      <c r="H12" s="15">
        <f>H13+H14+H15</f>
        <v>109351.30899999999</v>
      </c>
      <c r="I12" s="15">
        <f>I13+I14+I15</f>
        <v>18989.573</v>
      </c>
      <c r="J12" s="9">
        <f t="shared" si="4"/>
        <v>18455.381999999998</v>
      </c>
      <c r="K12" s="9">
        <f t="shared" si="0"/>
        <v>11618.308999999994</v>
      </c>
      <c r="L12" s="9">
        <f t="shared" si="0"/>
        <v>6837.0730000000003</v>
      </c>
      <c r="M12" s="9">
        <f t="shared" si="5"/>
        <v>116.79510217453621</v>
      </c>
      <c r="N12" s="9">
        <f t="shared" si="1"/>
        <v>111.88780555186068</v>
      </c>
      <c r="O12" s="9">
        <f t="shared" si="1"/>
        <v>156.26062950010288</v>
      </c>
      <c r="P12" s="10">
        <f t="shared" si="6"/>
        <v>46548</v>
      </c>
      <c r="Q12" s="18">
        <f>Q13+Q14+Q15</f>
        <v>39884</v>
      </c>
      <c r="R12" s="18">
        <f>R13+R14+R15</f>
        <v>6664</v>
      </c>
      <c r="S12" s="10">
        <f t="shared" si="7"/>
        <v>46552</v>
      </c>
      <c r="T12" s="18">
        <f>T13+T14+T15</f>
        <v>39885</v>
      </c>
      <c r="U12" s="18">
        <f>U13+U14+U15</f>
        <v>6667</v>
      </c>
      <c r="V12" s="11">
        <f>'[1]1 квартал'!D12+'[1]2 квартал'!D12</f>
        <v>109885.5</v>
      </c>
      <c r="Y12" s="11">
        <f>'[1]1 квартал'!G12+'[1]2 квартал'!G12</f>
        <v>128340.88200000001</v>
      </c>
    </row>
    <row r="13" spans="1:26">
      <c r="A13" s="19" t="s">
        <v>22</v>
      </c>
      <c r="B13" s="57" t="s">
        <v>23</v>
      </c>
      <c r="C13" s="13" t="s">
        <v>16</v>
      </c>
      <c r="D13" s="14">
        <f t="shared" si="8"/>
        <v>85557</v>
      </c>
      <c r="E13" s="14">
        <f>'[1]1 квартал'!E13+'[1]2 квартал'!E13</f>
        <v>83739.5</v>
      </c>
      <c r="F13" s="14">
        <f>'[1]1 квартал'!F13+'[1]2 квартал'!F13</f>
        <v>1817.5</v>
      </c>
      <c r="G13" s="9">
        <f t="shared" si="3"/>
        <v>86962.942999999999</v>
      </c>
      <c r="H13" s="15">
        <f>'[1]1 квартал'!H13+'[1]2 квартал'!H13</f>
        <v>85710.48</v>
      </c>
      <c r="I13" s="15">
        <f>'[1]1 квартал'!I13+'[1]2 квартал'!I13</f>
        <v>1252.4630000000002</v>
      </c>
      <c r="J13" s="9">
        <f t="shared" si="4"/>
        <v>1405.9429999999993</v>
      </c>
      <c r="K13" s="9">
        <f t="shared" si="0"/>
        <v>1970.9799999999959</v>
      </c>
      <c r="L13" s="9">
        <f t="shared" si="0"/>
        <v>-565.03699999999981</v>
      </c>
      <c r="M13" s="9">
        <f t="shared" si="5"/>
        <v>101.64328225627359</v>
      </c>
      <c r="N13" s="9">
        <f t="shared" si="1"/>
        <v>102.35370404647746</v>
      </c>
      <c r="O13" s="9">
        <f t="shared" si="1"/>
        <v>68.911306740027527</v>
      </c>
      <c r="P13" s="10">
        <f t="shared" si="6"/>
        <v>35374</v>
      </c>
      <c r="Q13" s="20">
        <v>34362</v>
      </c>
      <c r="R13" s="20">
        <v>1012</v>
      </c>
      <c r="S13" s="10">
        <f t="shared" si="7"/>
        <v>35375</v>
      </c>
      <c r="T13" s="20">
        <v>34362</v>
      </c>
      <c r="U13" s="20">
        <v>1013</v>
      </c>
      <c r="V13" s="11">
        <f>'[1]1 квартал'!D13+'[1]2 квартал'!D13</f>
        <v>85557</v>
      </c>
      <c r="Y13" s="11">
        <f>'[1]1 квартал'!G13+'[1]2 квартал'!G13</f>
        <v>86962.942999999999</v>
      </c>
    </row>
    <row r="14" spans="1:26">
      <c r="A14" s="19" t="s">
        <v>24</v>
      </c>
      <c r="B14" s="57" t="s">
        <v>25</v>
      </c>
      <c r="C14" s="13" t="s">
        <v>16</v>
      </c>
      <c r="D14" s="14">
        <f t="shared" si="8"/>
        <v>0</v>
      </c>
      <c r="E14" s="14">
        <f>'[1]1 квартал'!E14+'[1]2 квартал'!E14</f>
        <v>0</v>
      </c>
      <c r="F14" s="14">
        <f>'[1]1 квартал'!F14+'[1]2 квартал'!F14</f>
        <v>0</v>
      </c>
      <c r="G14" s="9">
        <f t="shared" si="3"/>
        <v>0</v>
      </c>
      <c r="H14" s="15">
        <f>'[1]1 квартал'!H14+'[1]2 квартал'!H14</f>
        <v>0</v>
      </c>
      <c r="I14" s="15">
        <f>'[1]1 квартал'!I14+'[1]2 квартал'!I14</f>
        <v>0</v>
      </c>
      <c r="J14" s="9">
        <f t="shared" si="4"/>
        <v>0</v>
      </c>
      <c r="K14" s="9">
        <f t="shared" si="0"/>
        <v>0</v>
      </c>
      <c r="L14" s="9">
        <f t="shared" si="0"/>
        <v>0</v>
      </c>
      <c r="M14" s="9"/>
      <c r="N14" s="9"/>
      <c r="O14" s="9"/>
      <c r="P14" s="10">
        <f t="shared" si="6"/>
        <v>1717</v>
      </c>
      <c r="Q14" s="20">
        <v>0</v>
      </c>
      <c r="R14" s="20">
        <v>1717</v>
      </c>
      <c r="S14" s="10">
        <f t="shared" si="7"/>
        <v>1718</v>
      </c>
      <c r="T14" s="20">
        <v>0</v>
      </c>
      <c r="U14" s="20">
        <v>1718</v>
      </c>
      <c r="V14" s="11">
        <f>'[1]1 квартал'!D14+'[1]2 квартал'!D14</f>
        <v>0</v>
      </c>
      <c r="Y14" s="11">
        <f>'[1]1 квартал'!G14+'[1]2 квартал'!G14</f>
        <v>0</v>
      </c>
    </row>
    <row r="15" spans="1:26">
      <c r="A15" s="19" t="s">
        <v>26</v>
      </c>
      <c r="B15" s="57" t="s">
        <v>27</v>
      </c>
      <c r="C15" s="13" t="s">
        <v>16</v>
      </c>
      <c r="D15" s="14">
        <f t="shared" si="8"/>
        <v>24328.5</v>
      </c>
      <c r="E15" s="14">
        <f>'[1]1 квартал'!E15+'[1]2 квартал'!E15</f>
        <v>13993.5</v>
      </c>
      <c r="F15" s="14">
        <f>'[1]1 квартал'!F15+'[1]2 квартал'!F15</f>
        <v>10335</v>
      </c>
      <c r="G15" s="9">
        <f t="shared" si="3"/>
        <v>41377.938999999998</v>
      </c>
      <c r="H15" s="15">
        <f>'[1]1 квартал'!H15+'[1]2 квартал'!H15</f>
        <v>23640.829000000002</v>
      </c>
      <c r="I15" s="15">
        <f>'[1]1 квартал'!I15+'[1]2 квартал'!I15</f>
        <v>17737.11</v>
      </c>
      <c r="J15" s="9">
        <f t="shared" si="4"/>
        <v>17049.438999999998</v>
      </c>
      <c r="K15" s="9">
        <f t="shared" si="0"/>
        <v>9647.3290000000015</v>
      </c>
      <c r="L15" s="9">
        <f t="shared" si="0"/>
        <v>7402.1100000000006</v>
      </c>
      <c r="M15" s="9">
        <f t="shared" si="5"/>
        <v>170.08010769262387</v>
      </c>
      <c r="N15" s="9">
        <f t="shared" si="1"/>
        <v>168.94150141136956</v>
      </c>
      <c r="O15" s="9">
        <f t="shared" si="1"/>
        <v>171.62177068214805</v>
      </c>
      <c r="P15" s="10">
        <f t="shared" si="6"/>
        <v>9457</v>
      </c>
      <c r="Q15" s="20">
        <v>5522</v>
      </c>
      <c r="R15" s="20">
        <v>3935</v>
      </c>
      <c r="S15" s="10">
        <f t="shared" si="7"/>
        <v>9459</v>
      </c>
      <c r="T15" s="20">
        <v>5523</v>
      </c>
      <c r="U15" s="20">
        <v>3936</v>
      </c>
      <c r="V15" s="11">
        <f>'[1]1 квартал'!D15+'[1]2 квартал'!D15</f>
        <v>24328.5</v>
      </c>
      <c r="Y15" s="11">
        <f>'[1]1 квартал'!G15+'[1]2 квартал'!G15</f>
        <v>41377.938999999998</v>
      </c>
    </row>
    <row r="16" spans="1:26">
      <c r="A16" s="51" t="s">
        <v>28</v>
      </c>
      <c r="B16" s="58" t="s">
        <v>29</v>
      </c>
      <c r="C16" s="13" t="s">
        <v>16</v>
      </c>
      <c r="D16" s="14">
        <f t="shared" si="8"/>
        <v>36534.6</v>
      </c>
      <c r="E16" s="14">
        <f>'[1]1 квартал'!E16+'[1]2 квартал'!E16</f>
        <v>22157.5</v>
      </c>
      <c r="F16" s="14">
        <f>'[1]1 квартал'!F16+'[1]2 квартал'!F16</f>
        <v>14377.1</v>
      </c>
      <c r="G16" s="9">
        <f t="shared" si="3"/>
        <v>33047.671000000002</v>
      </c>
      <c r="H16" s="15">
        <f>'[1]1 квартал'!H16+'[1]2 квартал'!H16</f>
        <v>19194.190000000002</v>
      </c>
      <c r="I16" s="15">
        <f>'[1]1 квартал'!I16+'[1]2 квартал'!I16</f>
        <v>13853.481</v>
      </c>
      <c r="J16" s="9">
        <f t="shared" si="4"/>
        <v>-3486.9289999999964</v>
      </c>
      <c r="K16" s="9">
        <f t="shared" si="0"/>
        <v>-2963.3099999999977</v>
      </c>
      <c r="L16" s="9">
        <f t="shared" si="0"/>
        <v>-523.6190000000006</v>
      </c>
      <c r="M16" s="9">
        <f t="shared" si="5"/>
        <v>90.455817225315201</v>
      </c>
      <c r="N16" s="9">
        <f t="shared" si="1"/>
        <v>86.626153672571377</v>
      </c>
      <c r="O16" s="9">
        <f t="shared" si="1"/>
        <v>96.357965097272739</v>
      </c>
      <c r="P16" s="10">
        <f t="shared" si="6"/>
        <v>19506</v>
      </c>
      <c r="Q16" s="20">
        <v>10338</v>
      </c>
      <c r="R16" s="20">
        <v>9168</v>
      </c>
      <c r="S16" s="10">
        <f t="shared" si="7"/>
        <v>19505</v>
      </c>
      <c r="T16" s="20">
        <v>10338</v>
      </c>
      <c r="U16" s="20">
        <v>9167</v>
      </c>
      <c r="V16" s="11">
        <f>'[1]1 квартал'!D16+'[1]2 квартал'!D16</f>
        <v>36534.6</v>
      </c>
      <c r="Y16" s="11">
        <f>'[1]1 квартал'!G16+'[1]2 квартал'!G16</f>
        <v>33047.671000000002</v>
      </c>
    </row>
    <row r="17" spans="1:25">
      <c r="A17" s="51" t="s">
        <v>30</v>
      </c>
      <c r="B17" s="58" t="s">
        <v>31</v>
      </c>
      <c r="C17" s="13" t="s">
        <v>16</v>
      </c>
      <c r="D17" s="14">
        <f t="shared" si="8"/>
        <v>19378.285714285714</v>
      </c>
      <c r="E17" s="14">
        <f>'[1]1 квартал'!E17+'[1]2 квартал'!E17</f>
        <v>12330.285714285714</v>
      </c>
      <c r="F17" s="14">
        <f>'[1]1 квартал'!F17+'[1]2 квартал'!F17</f>
        <v>7048</v>
      </c>
      <c r="G17" s="9">
        <f t="shared" si="3"/>
        <v>20340.78</v>
      </c>
      <c r="H17" s="15">
        <f>'[1]1 квартал'!H17+'[1]2 квартал'!H17</f>
        <v>13018.083000000001</v>
      </c>
      <c r="I17" s="15">
        <f>'[1]1 квартал'!I17+'[1]2 квартал'!I17</f>
        <v>7322.6970000000001</v>
      </c>
      <c r="J17" s="9">
        <f t="shared" si="4"/>
        <v>962.49428571428507</v>
      </c>
      <c r="K17" s="9">
        <f t="shared" si="0"/>
        <v>687.79728571428677</v>
      </c>
      <c r="L17" s="9">
        <f t="shared" si="0"/>
        <v>274.69700000000012</v>
      </c>
      <c r="M17" s="9">
        <f t="shared" si="5"/>
        <v>104.96687013446567</v>
      </c>
      <c r="N17" s="9">
        <f t="shared" si="1"/>
        <v>105.57811312447865</v>
      </c>
      <c r="O17" s="9">
        <f t="shared" si="1"/>
        <v>103.8975170261067</v>
      </c>
      <c r="P17" s="10">
        <f t="shared" si="6"/>
        <v>0</v>
      </c>
      <c r="Q17" s="20">
        <v>0</v>
      </c>
      <c r="R17" s="20">
        <v>0</v>
      </c>
      <c r="S17" s="10">
        <f t="shared" si="7"/>
        <v>15716</v>
      </c>
      <c r="T17" s="20">
        <v>11473</v>
      </c>
      <c r="U17" s="20">
        <v>4243</v>
      </c>
      <c r="V17" s="11">
        <f>'[1]1 квартал'!D17+'[1]2 квартал'!D17</f>
        <v>19378.285714285714</v>
      </c>
      <c r="Y17" s="11">
        <f>'[1]1 квартал'!G17+'[1]2 квартал'!G17</f>
        <v>20340.780000000002</v>
      </c>
    </row>
    <row r="18" spans="1:25">
      <c r="A18" s="51" t="s">
        <v>32</v>
      </c>
      <c r="B18" s="58" t="s">
        <v>33</v>
      </c>
      <c r="C18" s="13" t="s">
        <v>16</v>
      </c>
      <c r="D18" s="14">
        <f t="shared" si="8"/>
        <v>184796.65000000002</v>
      </c>
      <c r="E18" s="14">
        <f>'[1]1 квартал'!E18+'[1]2 квартал'!E18</f>
        <v>125959.5</v>
      </c>
      <c r="F18" s="14">
        <f>'[1]1 квартал'!F18+'[1]2 квартал'!F18</f>
        <v>58837.150000000009</v>
      </c>
      <c r="G18" s="9">
        <f t="shared" si="3"/>
        <v>172312.804</v>
      </c>
      <c r="H18" s="15">
        <f>'[1]1 квартал'!H18+'[1]2 квартал'!H18</f>
        <v>116965.80499999999</v>
      </c>
      <c r="I18" s="15">
        <f>'[1]1 квартал'!I18+'[1]2 квартал'!I18</f>
        <v>55346.998999999996</v>
      </c>
      <c r="J18" s="9">
        <f t="shared" si="4"/>
        <v>-12483.84600000002</v>
      </c>
      <c r="K18" s="9">
        <f t="shared" si="0"/>
        <v>-8993.695000000007</v>
      </c>
      <c r="L18" s="9">
        <f t="shared" si="0"/>
        <v>-3490.1510000000126</v>
      </c>
      <c r="M18" s="9">
        <f t="shared" si="5"/>
        <v>93.244549617106145</v>
      </c>
      <c r="N18" s="9">
        <f t="shared" si="1"/>
        <v>92.85985177775396</v>
      </c>
      <c r="O18" s="9">
        <f t="shared" si="1"/>
        <v>94.068116827548565</v>
      </c>
      <c r="P18" s="10">
        <f t="shared" si="6"/>
        <v>68005</v>
      </c>
      <c r="Q18" s="20">
        <v>48614</v>
      </c>
      <c r="R18" s="20">
        <v>19391</v>
      </c>
      <c r="S18" s="10">
        <f t="shared" si="7"/>
        <v>68003</v>
      </c>
      <c r="T18" s="20">
        <v>48613</v>
      </c>
      <c r="U18" s="20">
        <v>19390</v>
      </c>
      <c r="V18" s="11">
        <f>'[1]1 квартал'!D18+'[1]2 квартал'!D18</f>
        <v>184796.65000000002</v>
      </c>
      <c r="Y18" s="11">
        <f>'[1]1 квартал'!G18+'[1]2 квартал'!G18</f>
        <v>172312.804</v>
      </c>
    </row>
    <row r="19" spans="1:25" ht="27" customHeight="1">
      <c r="A19" s="12" t="s">
        <v>34</v>
      </c>
      <c r="B19" s="56" t="s">
        <v>35</v>
      </c>
      <c r="C19" s="7" t="s">
        <v>16</v>
      </c>
      <c r="D19" s="8">
        <f t="shared" si="8"/>
        <v>649546.19999999995</v>
      </c>
      <c r="E19" s="9">
        <f>E21+E22+E23+E24</f>
        <v>322896.5</v>
      </c>
      <c r="F19" s="9">
        <f>F21+F22+F23+F24</f>
        <v>326649.69999999995</v>
      </c>
      <c r="G19" s="9">
        <f t="shared" si="3"/>
        <v>723536.91399999999</v>
      </c>
      <c r="H19" s="9">
        <f>H21+H22+H23+H24</f>
        <v>359487.40899999999</v>
      </c>
      <c r="I19" s="9">
        <f>I21+I22+I23+I24</f>
        <v>364049.505</v>
      </c>
      <c r="J19" s="9">
        <f t="shared" si="4"/>
        <v>73990.714000000036</v>
      </c>
      <c r="K19" s="9">
        <f t="shared" si="0"/>
        <v>36590.908999999985</v>
      </c>
      <c r="L19" s="9">
        <f t="shared" si="0"/>
        <v>37399.805000000051</v>
      </c>
      <c r="M19" s="9">
        <f t="shared" si="5"/>
        <v>111.39113953711069</v>
      </c>
      <c r="N19" s="9">
        <f t="shared" si="1"/>
        <v>111.33208597801463</v>
      </c>
      <c r="O19" s="9">
        <f t="shared" si="1"/>
        <v>111.44951457172625</v>
      </c>
      <c r="P19" s="10">
        <f t="shared" si="6"/>
        <v>247161</v>
      </c>
      <c r="Q19" s="10">
        <f>Q21+Q22+Q23+Q24</f>
        <v>114675</v>
      </c>
      <c r="R19" s="10">
        <f>R21+R22+R23+R24</f>
        <v>132486</v>
      </c>
      <c r="S19" s="10">
        <f t="shared" si="7"/>
        <v>247160</v>
      </c>
      <c r="T19" s="10">
        <f>T21+T22+T23+T24</f>
        <v>114678</v>
      </c>
      <c r="U19" s="10">
        <f>U21+U22+U23+U24</f>
        <v>132482</v>
      </c>
      <c r="V19" s="11">
        <f>'[1]1 квартал'!D19+'[1]2 квартал'!D19</f>
        <v>649546.19999999995</v>
      </c>
      <c r="Y19" s="11">
        <f>'[1]1 квартал'!G19+'[1]2 квартал'!G19</f>
        <v>723536.91400000011</v>
      </c>
    </row>
    <row r="20" spans="1:25" ht="16.149999999999999" customHeight="1">
      <c r="A20" s="51"/>
      <c r="B20" s="57" t="s">
        <v>19</v>
      </c>
      <c r="C20" s="13"/>
      <c r="D20" s="14"/>
      <c r="E20" s="14"/>
      <c r="F20" s="15"/>
      <c r="G20" s="9"/>
      <c r="H20" s="16"/>
      <c r="I20" s="16"/>
      <c r="J20" s="9"/>
      <c r="K20" s="9"/>
      <c r="L20" s="9"/>
      <c r="M20" s="9"/>
      <c r="N20" s="9"/>
      <c r="O20" s="9"/>
      <c r="P20" s="10"/>
      <c r="Q20" s="17"/>
      <c r="R20" s="17"/>
      <c r="S20" s="10"/>
      <c r="T20" s="17"/>
      <c r="U20" s="17"/>
      <c r="V20" s="11">
        <f>'[1]1 квартал'!D20+'[1]2 квартал'!D20</f>
        <v>0</v>
      </c>
      <c r="Y20" s="11">
        <f>'[1]1 квартал'!G20+'[1]2 квартал'!G20</f>
        <v>0</v>
      </c>
    </row>
    <row r="21" spans="1:25">
      <c r="A21" s="51" t="s">
        <v>36</v>
      </c>
      <c r="B21" s="58" t="s">
        <v>37</v>
      </c>
      <c r="C21" s="13" t="s">
        <v>16</v>
      </c>
      <c r="D21" s="14">
        <f t="shared" ref="D21:D26" si="9">E21+F21</f>
        <v>579114.1</v>
      </c>
      <c r="E21" s="14">
        <f>'[1]1 квартал'!E21+'[1]2 квартал'!E21</f>
        <v>288637.5</v>
      </c>
      <c r="F21" s="14">
        <f>'[1]1 квартал'!F21+'[1]2 квартал'!F21</f>
        <v>290476.59999999998</v>
      </c>
      <c r="G21" s="9">
        <f t="shared" si="3"/>
        <v>647030.74899999995</v>
      </c>
      <c r="H21" s="15">
        <f>'[1]1 квартал'!H21+'[1]2 квартал'!H21</f>
        <v>322221.31299999997</v>
      </c>
      <c r="I21" s="15">
        <f>'[1]1 квартал'!I21+'[1]2 квартал'!I21</f>
        <v>324809.43599999999</v>
      </c>
      <c r="J21" s="9">
        <f t="shared" si="4"/>
        <v>67916.648999999976</v>
      </c>
      <c r="K21" s="9">
        <f t="shared" si="0"/>
        <v>33583.812999999966</v>
      </c>
      <c r="L21" s="9">
        <f t="shared" si="0"/>
        <v>34332.83600000001</v>
      </c>
      <c r="M21" s="9">
        <f t="shared" si="5"/>
        <v>111.72768008929501</v>
      </c>
      <c r="N21" s="9">
        <f t="shared" si="1"/>
        <v>111.63529097916935</v>
      </c>
      <c r="O21" s="9">
        <f t="shared" si="1"/>
        <v>111.81948425449761</v>
      </c>
      <c r="P21" s="10">
        <f t="shared" si="6"/>
        <v>222649</v>
      </c>
      <c r="Q21" s="20">
        <v>103510</v>
      </c>
      <c r="R21" s="20">
        <v>119139</v>
      </c>
      <c r="S21" s="10">
        <f t="shared" si="7"/>
        <v>222651</v>
      </c>
      <c r="T21" s="20">
        <v>103512</v>
      </c>
      <c r="U21" s="20">
        <v>119139</v>
      </c>
      <c r="V21" s="11">
        <f>'[1]1 квартал'!D21+'[1]2 квартал'!D21</f>
        <v>579114.1</v>
      </c>
      <c r="Y21" s="11">
        <f>'[1]1 квартал'!G21+'[1]2 квартал'!G21</f>
        <v>647030.74900000007</v>
      </c>
    </row>
    <row r="22" spans="1:25" ht="25.5">
      <c r="A22" s="51" t="s">
        <v>38</v>
      </c>
      <c r="B22" s="58" t="s">
        <v>39</v>
      </c>
      <c r="C22" s="13" t="s">
        <v>16</v>
      </c>
      <c r="D22" s="14">
        <f t="shared" si="9"/>
        <v>49514.1</v>
      </c>
      <c r="E22" s="14">
        <f>'[1]1 квартал'!E22+'[1]2 квартал'!E22</f>
        <v>24678.5</v>
      </c>
      <c r="F22" s="14">
        <f>'[1]1 квартал'!F22+'[1]2 квартал'!F22</f>
        <v>24835.599999999999</v>
      </c>
      <c r="G22" s="9">
        <f t="shared" si="3"/>
        <v>54911.95</v>
      </c>
      <c r="H22" s="15">
        <f>'[1]1 квартал'!H22+'[1]2 квартал'!H22</f>
        <v>27346.15</v>
      </c>
      <c r="I22" s="15">
        <f>'[1]1 квартал'!I22+'[1]2 квартал'!I22</f>
        <v>27565.8</v>
      </c>
      <c r="J22" s="9">
        <f t="shared" si="4"/>
        <v>5397.8499999999985</v>
      </c>
      <c r="K22" s="9">
        <f t="shared" si="0"/>
        <v>2667.6500000000015</v>
      </c>
      <c r="L22" s="9">
        <f t="shared" si="0"/>
        <v>2730.2000000000007</v>
      </c>
      <c r="M22" s="9">
        <f t="shared" si="5"/>
        <v>110.90164215849627</v>
      </c>
      <c r="N22" s="9">
        <f t="shared" si="1"/>
        <v>110.80961160524343</v>
      </c>
      <c r="O22" s="9">
        <f t="shared" si="1"/>
        <v>110.99309056354588</v>
      </c>
      <c r="P22" s="10">
        <f t="shared" si="6"/>
        <v>19037</v>
      </c>
      <c r="Q22" s="20">
        <v>8850</v>
      </c>
      <c r="R22" s="20">
        <v>10187</v>
      </c>
      <c r="S22" s="10">
        <f t="shared" si="7"/>
        <v>19036</v>
      </c>
      <c r="T22" s="20">
        <v>8851</v>
      </c>
      <c r="U22" s="20">
        <v>10185</v>
      </c>
      <c r="V22" s="11">
        <f>'[1]1 квартал'!D22+'[1]2 квартал'!D22</f>
        <v>49514.1</v>
      </c>
      <c r="Y22" s="11">
        <f>'[1]1 квартал'!G22+'[1]2 квартал'!G22</f>
        <v>54911.95</v>
      </c>
    </row>
    <row r="23" spans="1:25" ht="25.5">
      <c r="A23" s="51" t="s">
        <v>40</v>
      </c>
      <c r="B23" s="59" t="s">
        <v>41</v>
      </c>
      <c r="C23" s="13" t="s">
        <v>16</v>
      </c>
      <c r="D23" s="14">
        <f t="shared" si="9"/>
        <v>3545</v>
      </c>
      <c r="E23" s="14">
        <f>'[1]1 квартал'!E23+'[1]2 квартал'!E23</f>
        <v>921.5</v>
      </c>
      <c r="F23" s="14">
        <f>'[1]1 квартал'!F23+'[1]2 квартал'!F23</f>
        <v>2623.5</v>
      </c>
      <c r="G23" s="9">
        <f t="shared" si="3"/>
        <v>3489.7280000000001</v>
      </c>
      <c r="H23" s="15">
        <f>'[1]1 квартал'!H23+'[1]2 квартал'!H23</f>
        <v>903.91300000000001</v>
      </c>
      <c r="I23" s="15">
        <f>'[1]1 квартал'!I23+'[1]2 квартал'!I23</f>
        <v>2585.8150000000001</v>
      </c>
      <c r="J23" s="9">
        <f t="shared" si="4"/>
        <v>-55.271999999999935</v>
      </c>
      <c r="K23" s="9">
        <f t="shared" si="0"/>
        <v>-17.586999999999989</v>
      </c>
      <c r="L23" s="9">
        <f t="shared" si="0"/>
        <v>-37.684999999999945</v>
      </c>
      <c r="M23" s="9">
        <f t="shared" si="5"/>
        <v>98.440846262341324</v>
      </c>
      <c r="N23" s="9">
        <f t="shared" si="1"/>
        <v>98.091481280520881</v>
      </c>
      <c r="O23" s="9">
        <f t="shared" si="1"/>
        <v>98.563560129597874</v>
      </c>
      <c r="P23" s="10">
        <f t="shared" si="6"/>
        <v>1244</v>
      </c>
      <c r="Q23" s="20">
        <v>348</v>
      </c>
      <c r="R23" s="20">
        <v>896</v>
      </c>
      <c r="S23" s="10">
        <f t="shared" si="7"/>
        <v>1244</v>
      </c>
      <c r="T23" s="20">
        <v>349</v>
      </c>
      <c r="U23" s="20">
        <v>895</v>
      </c>
      <c r="V23" s="11">
        <f>'[1]1 квартал'!D23+'[1]2 квартал'!D23</f>
        <v>3545</v>
      </c>
      <c r="Y23" s="11">
        <f>'[1]1 квартал'!G23+'[1]2 квартал'!G23</f>
        <v>3489.7280000000001</v>
      </c>
    </row>
    <row r="24" spans="1:25" ht="25.5">
      <c r="A24" s="51" t="s">
        <v>42</v>
      </c>
      <c r="B24" s="59" t="s">
        <v>43</v>
      </c>
      <c r="C24" s="13" t="s">
        <v>16</v>
      </c>
      <c r="D24" s="14">
        <f t="shared" si="9"/>
        <v>17373</v>
      </c>
      <c r="E24" s="14">
        <f>'[1]1 квартал'!E24+'[1]2 квартал'!E24</f>
        <v>8659</v>
      </c>
      <c r="F24" s="14">
        <f>'[1]1 квартал'!F24+'[1]2 квартал'!F24</f>
        <v>8714</v>
      </c>
      <c r="G24" s="9">
        <f t="shared" si="3"/>
        <v>18104.487000000001</v>
      </c>
      <c r="H24" s="15">
        <f>'[1]1 квартал'!H24+'[1]2 квартал'!H24</f>
        <v>9016.0329999999994</v>
      </c>
      <c r="I24" s="15">
        <f>'[1]1 квартал'!I24+'[1]2 квартал'!I24</f>
        <v>9088.4539999999997</v>
      </c>
      <c r="J24" s="9">
        <f t="shared" si="4"/>
        <v>731.48700000000099</v>
      </c>
      <c r="K24" s="9">
        <f t="shared" si="0"/>
        <v>357.03299999999945</v>
      </c>
      <c r="L24" s="9">
        <f t="shared" si="0"/>
        <v>374.45399999999972</v>
      </c>
      <c r="M24" s="9">
        <f t="shared" si="5"/>
        <v>104.21048178207563</v>
      </c>
      <c r="N24" s="9">
        <f t="shared" si="1"/>
        <v>104.12325903684028</v>
      </c>
      <c r="O24" s="9">
        <f t="shared" si="1"/>
        <v>104.29715400504935</v>
      </c>
      <c r="P24" s="10">
        <f t="shared" si="6"/>
        <v>4231</v>
      </c>
      <c r="Q24" s="20">
        <v>1967</v>
      </c>
      <c r="R24" s="20">
        <v>2264</v>
      </c>
      <c r="S24" s="10">
        <f t="shared" si="7"/>
        <v>4229</v>
      </c>
      <c r="T24" s="20">
        <v>1966</v>
      </c>
      <c r="U24" s="20">
        <v>2263</v>
      </c>
      <c r="V24" s="11">
        <f>'[1]1 квартал'!D24+'[1]2 квартал'!D24</f>
        <v>17373</v>
      </c>
      <c r="Y24" s="11">
        <f>'[1]1 квартал'!G24+'[1]2 квартал'!G24</f>
        <v>18104.487000000001</v>
      </c>
    </row>
    <row r="25" spans="1:25">
      <c r="A25" s="12" t="s">
        <v>44</v>
      </c>
      <c r="B25" s="56" t="s">
        <v>45</v>
      </c>
      <c r="C25" s="7" t="s">
        <v>16</v>
      </c>
      <c r="D25" s="8">
        <f t="shared" si="9"/>
        <v>200203.75</v>
      </c>
      <c r="E25" s="14">
        <f>'[1]1 квартал'!E25+'[1]2 квартал'!E25</f>
        <v>108654.65</v>
      </c>
      <c r="F25" s="14">
        <f>'[1]1 квартал'!F25+'[1]2 квартал'!F25</f>
        <v>91549.1</v>
      </c>
      <c r="G25" s="9">
        <f t="shared" si="3"/>
        <v>218684.15</v>
      </c>
      <c r="H25" s="9">
        <f>'[1]1 квартал'!H25+'[1]2 квартал'!H25</f>
        <v>121145.70699999999</v>
      </c>
      <c r="I25" s="9">
        <f>'[1]1 квартал'!I25+'[1]2 квартал'!I25</f>
        <v>97538.442999999999</v>
      </c>
      <c r="J25" s="9">
        <f t="shared" si="4"/>
        <v>18480.399999999994</v>
      </c>
      <c r="K25" s="9">
        <f t="shared" si="4"/>
        <v>12491.057000000001</v>
      </c>
      <c r="L25" s="9">
        <f t="shared" si="4"/>
        <v>5989.3429999999935</v>
      </c>
      <c r="M25" s="9">
        <f t="shared" si="5"/>
        <v>109.23079612644617</v>
      </c>
      <c r="N25" s="9">
        <f t="shared" si="5"/>
        <v>111.49610900223783</v>
      </c>
      <c r="O25" s="9">
        <f t="shared" si="5"/>
        <v>106.54221942105384</v>
      </c>
      <c r="P25" s="10">
        <f t="shared" si="6"/>
        <v>80110</v>
      </c>
      <c r="Q25" s="20">
        <v>47919</v>
      </c>
      <c r="R25" s="20">
        <v>32191</v>
      </c>
      <c r="S25" s="10">
        <f t="shared" si="7"/>
        <v>80107</v>
      </c>
      <c r="T25" s="20">
        <v>47918</v>
      </c>
      <c r="U25" s="20">
        <v>32189</v>
      </c>
      <c r="V25" s="11">
        <f>'[1]1 квартал'!D25+'[1]2 квартал'!D25</f>
        <v>200203.75</v>
      </c>
      <c r="Y25" s="11">
        <f>'[1]1 квартал'!G25+'[1]2 квартал'!G25</f>
        <v>218684.15000000002</v>
      </c>
    </row>
    <row r="26" spans="1:25">
      <c r="A26" s="12" t="s">
        <v>46</v>
      </c>
      <c r="B26" s="56" t="s">
        <v>47</v>
      </c>
      <c r="C26" s="7" t="s">
        <v>16</v>
      </c>
      <c r="D26" s="8">
        <f t="shared" si="9"/>
        <v>130719.6</v>
      </c>
      <c r="E26" s="14">
        <f>'[1]1 квартал'!E26+'[1]2 квартал'!E26</f>
        <v>89573.6</v>
      </c>
      <c r="F26" s="14">
        <f>'[1]1 квартал'!F26+'[1]2 квартал'!F26</f>
        <v>41146</v>
      </c>
      <c r="G26" s="9">
        <f t="shared" si="3"/>
        <v>162171.86799999999</v>
      </c>
      <c r="H26" s="9">
        <f>'[1]1 квартал'!H26+'[1]2 квартал'!H26</f>
        <v>100301.484</v>
      </c>
      <c r="I26" s="9">
        <f>'[1]1 квартал'!I26+'[1]2 квартал'!I26</f>
        <v>61870.383999999991</v>
      </c>
      <c r="J26" s="9">
        <f t="shared" si="4"/>
        <v>31452.267999999982</v>
      </c>
      <c r="K26" s="9">
        <f t="shared" si="4"/>
        <v>10727.883999999991</v>
      </c>
      <c r="L26" s="9">
        <f t="shared" si="4"/>
        <v>20724.383999999991</v>
      </c>
      <c r="M26" s="9">
        <f t="shared" si="5"/>
        <v>124.06086615932115</v>
      </c>
      <c r="N26" s="9">
        <f t="shared" si="5"/>
        <v>111.97661364509185</v>
      </c>
      <c r="O26" s="9">
        <f t="shared" si="5"/>
        <v>150.36791911728963</v>
      </c>
      <c r="P26" s="10">
        <f t="shared" si="6"/>
        <v>41921</v>
      </c>
      <c r="Q26" s="20">
        <v>33030</v>
      </c>
      <c r="R26" s="20">
        <v>8891</v>
      </c>
      <c r="S26" s="10">
        <f t="shared" si="7"/>
        <v>41921</v>
      </c>
      <c r="T26" s="20">
        <v>33030</v>
      </c>
      <c r="U26" s="20">
        <v>8891</v>
      </c>
      <c r="V26" s="11">
        <f>'[1]1 квартал'!D26+'[1]2 квартал'!D26</f>
        <v>130719.6</v>
      </c>
      <c r="Y26" s="11">
        <f>'[1]1 квартал'!G26+'[1]2 квартал'!G26</f>
        <v>162171.86799999999</v>
      </c>
    </row>
    <row r="27" spans="1:25">
      <c r="A27" s="12"/>
      <c r="B27" s="57" t="s">
        <v>19</v>
      </c>
      <c r="C27" s="21"/>
      <c r="D27" s="14"/>
      <c r="E27" s="14"/>
      <c r="F27" s="14"/>
      <c r="G27" s="9"/>
      <c r="H27" s="16"/>
      <c r="I27" s="15"/>
      <c r="J27" s="9"/>
      <c r="K27" s="9"/>
      <c r="L27" s="9"/>
      <c r="M27" s="9"/>
      <c r="N27" s="9"/>
      <c r="O27" s="9"/>
      <c r="P27" s="10"/>
      <c r="Q27" s="17"/>
      <c r="R27" s="17"/>
      <c r="S27" s="10"/>
      <c r="T27" s="17"/>
      <c r="U27" s="17"/>
      <c r="V27" s="11">
        <f>'[1]1 квартал'!D27+'[1]2 квартал'!D27</f>
        <v>0</v>
      </c>
      <c r="Y27" s="11">
        <f>'[1]1 квартал'!G27+'[1]2 квартал'!G27</f>
        <v>0</v>
      </c>
    </row>
    <row r="28" spans="1:25" ht="38.25">
      <c r="A28" s="12" t="s">
        <v>48</v>
      </c>
      <c r="B28" s="58" t="s">
        <v>49</v>
      </c>
      <c r="C28" s="13" t="s">
        <v>16</v>
      </c>
      <c r="D28" s="14">
        <f>E28+F28</f>
        <v>112887.5</v>
      </c>
      <c r="E28" s="14">
        <f>'[1]1 квартал'!E28+'[1]2 квартал'!E28</f>
        <v>76947</v>
      </c>
      <c r="F28" s="14">
        <f>'[1]1 квартал'!F28+'[1]2 квартал'!F28</f>
        <v>35940.5</v>
      </c>
      <c r="G28" s="9">
        <f t="shared" si="3"/>
        <v>0</v>
      </c>
      <c r="H28" s="15">
        <f>'[1]1 квартал'!H28+'[1]2 квартал'!H28</f>
        <v>0</v>
      </c>
      <c r="I28" s="15">
        <f>'[1]1 квартал'!I28+'[1]2 квартал'!I28</f>
        <v>0</v>
      </c>
      <c r="J28" s="9">
        <f t="shared" si="4"/>
        <v>-112887.5</v>
      </c>
      <c r="K28" s="9">
        <f t="shared" si="4"/>
        <v>-76947</v>
      </c>
      <c r="L28" s="9">
        <f t="shared" si="4"/>
        <v>-35940.5</v>
      </c>
      <c r="M28" s="9">
        <f t="shared" si="5"/>
        <v>0</v>
      </c>
      <c r="N28" s="9">
        <f t="shared" si="5"/>
        <v>0</v>
      </c>
      <c r="O28" s="9">
        <f t="shared" si="5"/>
        <v>0</v>
      </c>
      <c r="P28" s="10">
        <f t="shared" si="6"/>
        <v>10954</v>
      </c>
      <c r="Q28" s="20">
        <v>9600</v>
      </c>
      <c r="R28" s="20">
        <v>1354</v>
      </c>
      <c r="S28" s="10">
        <f t="shared" si="7"/>
        <v>10952</v>
      </c>
      <c r="T28" s="20">
        <v>9599</v>
      </c>
      <c r="U28" s="20">
        <v>1353</v>
      </c>
      <c r="V28" s="11">
        <f>'[1]1 квартал'!D28+'[1]2 квартал'!D28</f>
        <v>112887.5</v>
      </c>
      <c r="Y28" s="11">
        <f>'[1]1 квартал'!G28+'[1]2 квартал'!G28</f>
        <v>0</v>
      </c>
    </row>
    <row r="29" spans="1:25">
      <c r="A29" s="12" t="s">
        <v>50</v>
      </c>
      <c r="B29" s="56" t="s">
        <v>51</v>
      </c>
      <c r="C29" s="7" t="s">
        <v>16</v>
      </c>
      <c r="D29" s="8">
        <f>E29+F29</f>
        <v>77675.399999999994</v>
      </c>
      <c r="E29" s="8">
        <f>E31+E32+E33+E34+E35+E36+E37+E38+E46+E47+E48</f>
        <v>32277.9</v>
      </c>
      <c r="F29" s="8">
        <f>F31+F32+F33+F34+F35+F36+F37+F38+F46+F47+F48</f>
        <v>45397.5</v>
      </c>
      <c r="G29" s="9">
        <f t="shared" si="3"/>
        <v>79148.76999999999</v>
      </c>
      <c r="H29" s="8">
        <f>H31+H32+H33+H34+H35+H36+H37+H38+H46+H47+H48</f>
        <v>33993.843999999997</v>
      </c>
      <c r="I29" s="8">
        <f>I31+I32+I33+I34+I35+I36+I37+I38+I46+I47+I48</f>
        <v>45154.925999999999</v>
      </c>
      <c r="J29" s="9">
        <f t="shared" si="4"/>
        <v>1473.3699999999953</v>
      </c>
      <c r="K29" s="9">
        <f t="shared" si="4"/>
        <v>1715.9439999999959</v>
      </c>
      <c r="L29" s="9">
        <f t="shared" si="4"/>
        <v>-242.57400000000052</v>
      </c>
      <c r="M29" s="9">
        <f t="shared" si="5"/>
        <v>101.89682962688316</v>
      </c>
      <c r="N29" s="9">
        <f t="shared" si="5"/>
        <v>105.31615749475647</v>
      </c>
      <c r="O29" s="9">
        <f t="shared" si="5"/>
        <v>99.465666611597555</v>
      </c>
      <c r="P29" s="10">
        <f t="shared" si="6"/>
        <v>18713</v>
      </c>
      <c r="Q29" s="22">
        <f>Q31+Q32+Q33+Q34+Q35+Q36+Q37+Q38+Q46</f>
        <v>10838</v>
      </c>
      <c r="R29" s="22">
        <f>R31+R32+R33+R34+R35+R36+R37+R38+R46</f>
        <v>7875</v>
      </c>
      <c r="S29" s="10">
        <f t="shared" si="7"/>
        <v>18702</v>
      </c>
      <c r="T29" s="22">
        <f>T31+T32+T33+T34+T35+T36+T37+T38+T46</f>
        <v>10837</v>
      </c>
      <c r="U29" s="22">
        <f>U31+U32+U33+U34+U35+U36+U37+U38+U46</f>
        <v>7865</v>
      </c>
      <c r="V29" s="11">
        <f>'[1]1 квартал'!D29+'[1]2 квартал'!D29</f>
        <v>77675.399999999994</v>
      </c>
      <c r="Y29" s="11">
        <f>'[1]1 квартал'!G29+'[1]2 квартал'!G29</f>
        <v>79148.76999999999</v>
      </c>
    </row>
    <row r="30" spans="1:25">
      <c r="A30" s="51"/>
      <c r="B30" s="57" t="s">
        <v>19</v>
      </c>
      <c r="C30" s="13"/>
      <c r="D30" s="14"/>
      <c r="E30" s="14"/>
      <c r="F30" s="14"/>
      <c r="G30" s="9"/>
      <c r="H30" s="16"/>
      <c r="I30" s="16"/>
      <c r="J30" s="9"/>
      <c r="K30" s="9"/>
      <c r="L30" s="9"/>
      <c r="M30" s="9"/>
      <c r="N30" s="9"/>
      <c r="O30" s="9"/>
      <c r="P30" s="10"/>
      <c r="Q30" s="17"/>
      <c r="R30" s="17"/>
      <c r="S30" s="10"/>
      <c r="T30" s="17"/>
      <c r="U30" s="17"/>
      <c r="V30" s="11">
        <f>'[1]1 квартал'!D30+'[1]2 квартал'!D30</f>
        <v>0</v>
      </c>
      <c r="Y30" s="11">
        <f>'[1]1 квартал'!G30+'[1]2 квартал'!G30</f>
        <v>0</v>
      </c>
    </row>
    <row r="31" spans="1:25">
      <c r="A31" s="51" t="s">
        <v>52</v>
      </c>
      <c r="B31" s="58" t="s">
        <v>53</v>
      </c>
      <c r="C31" s="13" t="s">
        <v>16</v>
      </c>
      <c r="D31" s="14">
        <f t="shared" ref="D31:D38" si="10">E31+F31</f>
        <v>5507.5</v>
      </c>
      <c r="E31" s="14">
        <f>'[1]1 квартал'!E31+'[1]2 квартал'!E31</f>
        <v>3173.5</v>
      </c>
      <c r="F31" s="14">
        <f>'[1]1 квартал'!F31+'[1]2 квартал'!F31</f>
        <v>2334</v>
      </c>
      <c r="G31" s="9">
        <f t="shared" si="3"/>
        <v>2744.848</v>
      </c>
      <c r="H31" s="15">
        <f>'[1]1 квартал'!H31+'[1]2 квартал'!H31</f>
        <v>1251.2640000000001</v>
      </c>
      <c r="I31" s="15">
        <f>'[1]1 квартал'!I31+'[1]2 квартал'!I31</f>
        <v>1493.5840000000001</v>
      </c>
      <c r="J31" s="9">
        <f t="shared" si="4"/>
        <v>-2762.652</v>
      </c>
      <c r="K31" s="9">
        <f t="shared" si="4"/>
        <v>-1922.2359999999999</v>
      </c>
      <c r="L31" s="9">
        <f t="shared" si="4"/>
        <v>-840.41599999999994</v>
      </c>
      <c r="M31" s="9">
        <f t="shared" si="5"/>
        <v>49.838365864729909</v>
      </c>
      <c r="N31" s="9">
        <f t="shared" si="5"/>
        <v>39.428517409799909</v>
      </c>
      <c r="O31" s="9">
        <f t="shared" si="5"/>
        <v>63.992459297343615</v>
      </c>
      <c r="P31" s="10">
        <f t="shared" si="6"/>
        <v>412</v>
      </c>
      <c r="Q31" s="20">
        <v>218</v>
      </c>
      <c r="R31" s="20">
        <v>194</v>
      </c>
      <c r="S31" s="10">
        <f t="shared" si="7"/>
        <v>411</v>
      </c>
      <c r="T31" s="20">
        <v>219</v>
      </c>
      <c r="U31" s="20">
        <v>192</v>
      </c>
      <c r="V31" s="11">
        <f>'[1]1 квартал'!D31+'[1]2 квартал'!D31</f>
        <v>5507.5</v>
      </c>
      <c r="Y31" s="11">
        <f>'[1]1 квартал'!G31+'[1]2 квартал'!G31</f>
        <v>2744.848</v>
      </c>
    </row>
    <row r="32" spans="1:25">
      <c r="A32" s="51" t="s">
        <v>54</v>
      </c>
      <c r="B32" s="58" t="s">
        <v>55</v>
      </c>
      <c r="C32" s="13" t="s">
        <v>16</v>
      </c>
      <c r="D32" s="14">
        <f t="shared" si="10"/>
        <v>10972</v>
      </c>
      <c r="E32" s="14">
        <f>'[1]1 квартал'!E32+'[1]2 квартал'!E32</f>
        <v>7268</v>
      </c>
      <c r="F32" s="14">
        <f>'[1]1 квартал'!F32+'[1]2 квартал'!F32</f>
        <v>3704</v>
      </c>
      <c r="G32" s="9">
        <f t="shared" si="3"/>
        <v>13516.255999999999</v>
      </c>
      <c r="H32" s="15">
        <f>'[1]1 квартал'!H32+'[1]2 квартал'!H32</f>
        <v>8920.7279999999992</v>
      </c>
      <c r="I32" s="15">
        <f>'[1]1 квартал'!I32+'[1]2 квартал'!I32</f>
        <v>4595.5280000000002</v>
      </c>
      <c r="J32" s="9">
        <f t="shared" si="4"/>
        <v>2544.2559999999994</v>
      </c>
      <c r="K32" s="9">
        <f t="shared" si="4"/>
        <v>1652.7279999999992</v>
      </c>
      <c r="L32" s="9">
        <f t="shared" si="4"/>
        <v>891.52800000000025</v>
      </c>
      <c r="M32" s="9">
        <f t="shared" si="5"/>
        <v>123.18862559241705</v>
      </c>
      <c r="N32" s="9">
        <f t="shared" si="5"/>
        <v>122.73979086406163</v>
      </c>
      <c r="O32" s="9">
        <f t="shared" si="5"/>
        <v>124.06933045356372</v>
      </c>
      <c r="P32" s="10">
        <f t="shared" si="6"/>
        <v>4351</v>
      </c>
      <c r="Q32" s="20">
        <v>2306</v>
      </c>
      <c r="R32" s="20">
        <v>2045</v>
      </c>
      <c r="S32" s="10">
        <f t="shared" si="7"/>
        <v>4353</v>
      </c>
      <c r="T32" s="20">
        <v>2307</v>
      </c>
      <c r="U32" s="20">
        <v>2046</v>
      </c>
      <c r="V32" s="11">
        <f>'[1]1 квартал'!D32+'[1]2 квартал'!D32</f>
        <v>10972</v>
      </c>
      <c r="Y32" s="11">
        <f>'[1]1 квартал'!G32+'[1]2 квартал'!G32</f>
        <v>13516.255999999998</v>
      </c>
    </row>
    <row r="33" spans="1:25">
      <c r="A33" s="51" t="s">
        <v>56</v>
      </c>
      <c r="B33" s="58" t="s">
        <v>57</v>
      </c>
      <c r="C33" s="13" t="s">
        <v>16</v>
      </c>
      <c r="D33" s="14">
        <f t="shared" si="10"/>
        <v>393</v>
      </c>
      <c r="E33" s="14">
        <f>'[1]1 квартал'!E33+'[1]2 квартал'!E33</f>
        <v>183.5</v>
      </c>
      <c r="F33" s="14">
        <f>'[1]1 квартал'!F33+'[1]2 квартал'!F33</f>
        <v>209.5</v>
      </c>
      <c r="G33" s="9">
        <f t="shared" si="3"/>
        <v>3292</v>
      </c>
      <c r="H33" s="15">
        <f>'[1]1 квартал'!H33+'[1]2 квартал'!H33</f>
        <v>1568.3480000000002</v>
      </c>
      <c r="I33" s="15">
        <f>'[1]1 квартал'!I33+'[1]2 квартал'!I33</f>
        <v>1723.6519999999998</v>
      </c>
      <c r="J33" s="9">
        <f t="shared" si="4"/>
        <v>2899</v>
      </c>
      <c r="K33" s="9">
        <f t="shared" si="4"/>
        <v>1384.8480000000002</v>
      </c>
      <c r="L33" s="9">
        <f t="shared" si="4"/>
        <v>1514.1519999999998</v>
      </c>
      <c r="M33" s="9">
        <f t="shared" si="5"/>
        <v>837.6590330788805</v>
      </c>
      <c r="N33" s="9">
        <f t="shared" si="5"/>
        <v>854.6855585831064</v>
      </c>
      <c r="O33" s="9">
        <f t="shared" si="5"/>
        <v>822.7455847255369</v>
      </c>
      <c r="P33" s="10">
        <f t="shared" si="6"/>
        <v>128</v>
      </c>
      <c r="Q33" s="20">
        <v>65</v>
      </c>
      <c r="R33" s="20">
        <v>63</v>
      </c>
      <c r="S33" s="10">
        <f t="shared" si="7"/>
        <v>127</v>
      </c>
      <c r="T33" s="20">
        <v>65</v>
      </c>
      <c r="U33" s="20">
        <v>62</v>
      </c>
      <c r="V33" s="11">
        <f>'[1]1 квартал'!D33+'[1]2 квартал'!D33</f>
        <v>393</v>
      </c>
      <c r="Y33" s="11">
        <f>'[1]1 квартал'!G33+'[1]2 квартал'!G33</f>
        <v>3292</v>
      </c>
    </row>
    <row r="34" spans="1:25">
      <c r="A34" s="51" t="s">
        <v>58</v>
      </c>
      <c r="B34" s="58" t="s">
        <v>59</v>
      </c>
      <c r="C34" s="13" t="s">
        <v>16</v>
      </c>
      <c r="D34" s="14">
        <f t="shared" si="10"/>
        <v>8582.75</v>
      </c>
      <c r="E34" s="14">
        <f>'[1]1 квартал'!E34+'[1]2 квартал'!E34</f>
        <v>3930</v>
      </c>
      <c r="F34" s="14">
        <f>'[1]1 квартал'!F34+'[1]2 квартал'!F34</f>
        <v>4652.75</v>
      </c>
      <c r="G34" s="9">
        <f t="shared" si="3"/>
        <v>8270.6880000000001</v>
      </c>
      <c r="H34" s="15">
        <f>'[1]1 квартал'!H34+'[1]2 квартал'!H34</f>
        <v>3514.3269999999998</v>
      </c>
      <c r="I34" s="15">
        <f>'[1]1 квартал'!I34+'[1]2 квартал'!I34</f>
        <v>4756.3609999999999</v>
      </c>
      <c r="J34" s="9">
        <f t="shared" si="4"/>
        <v>-312.0619999999999</v>
      </c>
      <c r="K34" s="9">
        <f t="shared" si="4"/>
        <v>-415.67300000000023</v>
      </c>
      <c r="L34" s="9">
        <f t="shared" si="4"/>
        <v>103.61099999999988</v>
      </c>
      <c r="M34" s="9">
        <f t="shared" si="5"/>
        <v>96.364079112172675</v>
      </c>
      <c r="N34" s="9">
        <f t="shared" si="5"/>
        <v>89.423078880407118</v>
      </c>
      <c r="O34" s="9">
        <f t="shared" si="5"/>
        <v>102.22687657836762</v>
      </c>
      <c r="P34" s="10">
        <f t="shared" si="6"/>
        <v>3935</v>
      </c>
      <c r="Q34" s="20">
        <v>1978</v>
      </c>
      <c r="R34" s="20">
        <v>1957</v>
      </c>
      <c r="S34" s="10">
        <f t="shared" si="7"/>
        <v>3935</v>
      </c>
      <c r="T34" s="20">
        <v>1977</v>
      </c>
      <c r="U34" s="20">
        <v>1958</v>
      </c>
      <c r="V34" s="11">
        <f>'[1]1 квартал'!D34+'[1]2 квартал'!D34</f>
        <v>8582.75</v>
      </c>
      <c r="Y34" s="11">
        <f>'[1]1 квартал'!G34+'[1]2 квартал'!G34</f>
        <v>8270.6879999999983</v>
      </c>
    </row>
    <row r="35" spans="1:25" ht="25.5">
      <c r="A35" s="51" t="s">
        <v>60</v>
      </c>
      <c r="B35" s="58" t="s">
        <v>61</v>
      </c>
      <c r="C35" s="13" t="s">
        <v>16</v>
      </c>
      <c r="D35" s="14">
        <f t="shared" si="10"/>
        <v>4427.5</v>
      </c>
      <c r="E35" s="14">
        <f>'[1]1 квартал'!E35+'[1]2 квартал'!E35</f>
        <v>4427.5</v>
      </c>
      <c r="F35" s="14">
        <f>'[1]1 квартал'!F35+'[1]2 квартал'!F35</f>
        <v>0</v>
      </c>
      <c r="G35" s="9">
        <f t="shared" si="3"/>
        <v>4680.1049999999996</v>
      </c>
      <c r="H35" s="15">
        <f>'[1]1 квартал'!H35+'[1]2 квартал'!H35</f>
        <v>4680.1049999999996</v>
      </c>
      <c r="I35" s="15">
        <f>'[1]1 квартал'!I35+'[1]2 квартал'!I35</f>
        <v>0</v>
      </c>
      <c r="J35" s="9">
        <f t="shared" si="4"/>
        <v>252.60499999999956</v>
      </c>
      <c r="K35" s="9">
        <f t="shared" si="4"/>
        <v>252.60499999999956</v>
      </c>
      <c r="L35" s="9">
        <f t="shared" si="4"/>
        <v>0</v>
      </c>
      <c r="M35" s="9">
        <f t="shared" si="5"/>
        <v>105.70536420101637</v>
      </c>
      <c r="N35" s="9">
        <f t="shared" si="5"/>
        <v>105.70536420101637</v>
      </c>
      <c r="O35" s="9"/>
      <c r="P35" s="10">
        <f t="shared" si="6"/>
        <v>2051</v>
      </c>
      <c r="Q35" s="20">
        <v>2051</v>
      </c>
      <c r="R35" s="20">
        <v>0</v>
      </c>
      <c r="S35" s="10">
        <f t="shared" si="7"/>
        <v>2051</v>
      </c>
      <c r="T35" s="20">
        <v>2051</v>
      </c>
      <c r="U35" s="20">
        <v>0</v>
      </c>
      <c r="V35" s="11">
        <f>'[1]1 квартал'!D35+'[1]2 квартал'!D35</f>
        <v>4427.5</v>
      </c>
      <c r="Y35" s="11">
        <f>'[1]1 квартал'!G35+'[1]2 квартал'!G35</f>
        <v>4680.1049999999996</v>
      </c>
    </row>
    <row r="36" spans="1:25" ht="25.5">
      <c r="A36" s="51" t="s">
        <v>62</v>
      </c>
      <c r="B36" s="58" t="s">
        <v>63</v>
      </c>
      <c r="C36" s="13" t="s">
        <v>16</v>
      </c>
      <c r="D36" s="14">
        <f t="shared" si="10"/>
        <v>274.5</v>
      </c>
      <c r="E36" s="14">
        <f>'[1]1 квартал'!E36+'[1]2 квартал'!E36</f>
        <v>159</v>
      </c>
      <c r="F36" s="14">
        <f>'[1]1 квартал'!F36+'[1]2 квартал'!F36</f>
        <v>115.5</v>
      </c>
      <c r="G36" s="9">
        <f t="shared" si="3"/>
        <v>325</v>
      </c>
      <c r="H36" s="15">
        <f>'[1]1 квартал'!H36+'[1]2 квартал'!H36</f>
        <v>188.5</v>
      </c>
      <c r="I36" s="15">
        <f>'[1]1 квартал'!I36+'[1]2 квартал'!I36</f>
        <v>136.5</v>
      </c>
      <c r="J36" s="9">
        <f t="shared" si="4"/>
        <v>50.5</v>
      </c>
      <c r="K36" s="9">
        <f t="shared" si="4"/>
        <v>29.5</v>
      </c>
      <c r="L36" s="9">
        <f t="shared" si="4"/>
        <v>21</v>
      </c>
      <c r="M36" s="9">
        <f t="shared" si="5"/>
        <v>118.39708561020036</v>
      </c>
      <c r="N36" s="9">
        <f t="shared" si="5"/>
        <v>118.55345911949686</v>
      </c>
      <c r="O36" s="9">
        <f t="shared" si="5"/>
        <v>118.18181818181819</v>
      </c>
      <c r="P36" s="10">
        <f t="shared" si="6"/>
        <v>223</v>
      </c>
      <c r="Q36" s="20">
        <v>118</v>
      </c>
      <c r="R36" s="20">
        <v>105</v>
      </c>
      <c r="S36" s="10">
        <f t="shared" si="7"/>
        <v>220</v>
      </c>
      <c r="T36" s="20">
        <v>117</v>
      </c>
      <c r="U36" s="20">
        <v>103</v>
      </c>
      <c r="V36" s="11">
        <f>'[1]1 квартал'!D36+'[1]2 квартал'!D36</f>
        <v>274.5</v>
      </c>
      <c r="Y36" s="11">
        <f>'[1]1 квартал'!G36+'[1]2 квартал'!G36</f>
        <v>325</v>
      </c>
    </row>
    <row r="37" spans="1:25">
      <c r="A37" s="51" t="s">
        <v>64</v>
      </c>
      <c r="B37" s="58" t="s">
        <v>65</v>
      </c>
      <c r="C37" s="13" t="s">
        <v>16</v>
      </c>
      <c r="D37" s="14">
        <f t="shared" si="10"/>
        <v>14305.45</v>
      </c>
      <c r="E37" s="14">
        <f>'[1]1 квартал'!E37+'[1]2 квартал'!E37</f>
        <v>7414.2000000000007</v>
      </c>
      <c r="F37" s="14">
        <f>'[1]1 квартал'!F37+'[1]2 квартал'!F37</f>
        <v>6891.25</v>
      </c>
      <c r="G37" s="9">
        <f t="shared" si="3"/>
        <v>9193.9470000000001</v>
      </c>
      <c r="H37" s="15">
        <f>'[1]1 квартал'!H37+'[1]2 квартал'!H37</f>
        <v>4838.5680000000002</v>
      </c>
      <c r="I37" s="15">
        <f>'[1]1 квартал'!I37+'[1]2 квартал'!I37</f>
        <v>4355.3789999999999</v>
      </c>
      <c r="J37" s="9">
        <f t="shared" si="4"/>
        <v>-5111.5030000000006</v>
      </c>
      <c r="K37" s="9">
        <f t="shared" si="4"/>
        <v>-2575.6320000000005</v>
      </c>
      <c r="L37" s="9">
        <f t="shared" si="4"/>
        <v>-2535.8710000000001</v>
      </c>
      <c r="M37" s="9">
        <f t="shared" si="5"/>
        <v>64.268841595336042</v>
      </c>
      <c r="N37" s="9">
        <f t="shared" si="5"/>
        <v>65.260823824552887</v>
      </c>
      <c r="O37" s="9">
        <f t="shared" si="5"/>
        <v>63.20158171594413</v>
      </c>
      <c r="P37" s="10">
        <f t="shared" si="6"/>
        <v>4747</v>
      </c>
      <c r="Q37" s="20">
        <v>2516</v>
      </c>
      <c r="R37" s="20">
        <v>2231</v>
      </c>
      <c r="S37" s="10">
        <f t="shared" si="7"/>
        <v>4749</v>
      </c>
      <c r="T37" s="20">
        <v>2517</v>
      </c>
      <c r="U37" s="20">
        <v>2232</v>
      </c>
      <c r="V37" s="11">
        <f>'[1]1 квартал'!D37+'[1]2 квартал'!D37</f>
        <v>14305.45</v>
      </c>
      <c r="Y37" s="11">
        <f>'[1]1 квартал'!G37+'[1]2 квартал'!G37</f>
        <v>9193.9470000000001</v>
      </c>
    </row>
    <row r="38" spans="1:25">
      <c r="A38" s="52" t="s">
        <v>66</v>
      </c>
      <c r="B38" s="56" t="s">
        <v>67</v>
      </c>
      <c r="C38" s="7" t="s">
        <v>16</v>
      </c>
      <c r="D38" s="8">
        <f t="shared" si="10"/>
        <v>5105</v>
      </c>
      <c r="E38" s="8">
        <f>E40+E41+E42+E43+E44+E45</f>
        <v>2633</v>
      </c>
      <c r="F38" s="8">
        <f>F40+F41+F42+F43+F44+F45</f>
        <v>2472</v>
      </c>
      <c r="G38" s="9">
        <f t="shared" si="3"/>
        <v>5708.9769999999999</v>
      </c>
      <c r="H38" s="8">
        <f>H40+H41+H42+H43+H44+H45</f>
        <v>3502.1</v>
      </c>
      <c r="I38" s="8">
        <f>I40+I41+I42+I43+I44+I45</f>
        <v>2206.877</v>
      </c>
      <c r="J38" s="9">
        <f t="shared" si="4"/>
        <v>603.97699999999986</v>
      </c>
      <c r="K38" s="9">
        <f t="shared" si="4"/>
        <v>869.09999999999991</v>
      </c>
      <c r="L38" s="9">
        <f t="shared" si="4"/>
        <v>-265.12300000000005</v>
      </c>
      <c r="M38" s="9">
        <f t="shared" si="5"/>
        <v>111.83108716944173</v>
      </c>
      <c r="N38" s="9">
        <f t="shared" si="5"/>
        <v>133.0079756931257</v>
      </c>
      <c r="O38" s="9">
        <f t="shared" si="5"/>
        <v>89.274959546925572</v>
      </c>
      <c r="P38" s="10">
        <f t="shared" si="6"/>
        <v>825</v>
      </c>
      <c r="Q38" s="22">
        <f>Q40+Q41+Q42+Q43+Q44+Q45</f>
        <v>448</v>
      </c>
      <c r="R38" s="22">
        <f>R40+R41+R42+R43+R44+R45</f>
        <v>377</v>
      </c>
      <c r="S38" s="10">
        <f t="shared" si="7"/>
        <v>816</v>
      </c>
      <c r="T38" s="22">
        <f>T40+T41+T42+T43+T44+T45</f>
        <v>446</v>
      </c>
      <c r="U38" s="22">
        <f>U40+U41+U42+U43+U44+U45</f>
        <v>370</v>
      </c>
      <c r="V38" s="11">
        <f>'[1]1 квартал'!D38+'[1]2 квартал'!D38</f>
        <v>5105</v>
      </c>
      <c r="Y38" s="11">
        <f>'[1]1 квартал'!G38+'[1]2 квартал'!G38</f>
        <v>5708.9769999999999</v>
      </c>
    </row>
    <row r="39" spans="1:25">
      <c r="A39" s="51"/>
      <c r="B39" s="57" t="s">
        <v>19</v>
      </c>
      <c r="C39" s="13"/>
      <c r="D39" s="14"/>
      <c r="E39" s="23"/>
      <c r="F39" s="24"/>
      <c r="G39" s="9"/>
      <c r="H39" s="16"/>
      <c r="I39" s="16"/>
      <c r="J39" s="9"/>
      <c r="K39" s="9"/>
      <c r="L39" s="9"/>
      <c r="M39" s="9"/>
      <c r="N39" s="9"/>
      <c r="O39" s="9"/>
      <c r="P39" s="10"/>
      <c r="Q39" s="17"/>
      <c r="R39" s="17"/>
      <c r="S39" s="10"/>
      <c r="T39" s="17"/>
      <c r="U39" s="17"/>
      <c r="V39" s="11">
        <f>'[1]1 квартал'!D39+'[1]2 квартал'!D39</f>
        <v>0</v>
      </c>
      <c r="Y39" s="11">
        <f>'[1]1 квартал'!G39+'[1]2 квартал'!G39</f>
        <v>0</v>
      </c>
    </row>
    <row r="40" spans="1:25" ht="15.75" customHeight="1">
      <c r="A40" s="19" t="s">
        <v>68</v>
      </c>
      <c r="B40" s="58" t="s">
        <v>69</v>
      </c>
      <c r="C40" s="13" t="s">
        <v>16</v>
      </c>
      <c r="D40" s="14">
        <f>E40+F40</f>
        <v>974</v>
      </c>
      <c r="E40" s="14">
        <f>'[1]1 квартал'!E40+'[1]2 квартал'!E40</f>
        <v>468.5</v>
      </c>
      <c r="F40" s="14">
        <f>'[1]1 квартал'!F40+'[1]2 квартал'!F40</f>
        <v>505.5</v>
      </c>
      <c r="G40" s="9">
        <f t="shared" si="3"/>
        <v>26.881999999999998</v>
      </c>
      <c r="H40" s="15">
        <f>'[1]1 квартал'!H40+'[1]2 квартал'!H40</f>
        <v>12.903</v>
      </c>
      <c r="I40" s="15">
        <f>'[1]1 квартал'!I40+'[1]2 квартал'!I40</f>
        <v>13.978999999999999</v>
      </c>
      <c r="J40" s="9">
        <f t="shared" si="4"/>
        <v>-947.11800000000005</v>
      </c>
      <c r="K40" s="9">
        <f t="shared" si="4"/>
        <v>-455.59699999999998</v>
      </c>
      <c r="L40" s="9">
        <f t="shared" si="4"/>
        <v>-491.52100000000002</v>
      </c>
      <c r="M40" s="9">
        <f t="shared" si="5"/>
        <v>2.7599589322381926</v>
      </c>
      <c r="N40" s="9">
        <f t="shared" si="5"/>
        <v>2.7541088580576307</v>
      </c>
      <c r="O40" s="9">
        <f t="shared" si="5"/>
        <v>2.7653808110781402</v>
      </c>
      <c r="P40" s="10">
        <f t="shared" si="6"/>
        <v>16</v>
      </c>
      <c r="Q40" s="20">
        <v>8</v>
      </c>
      <c r="R40" s="20">
        <v>8</v>
      </c>
      <c r="S40" s="10">
        <f t="shared" si="7"/>
        <v>15</v>
      </c>
      <c r="T40" s="20">
        <v>9</v>
      </c>
      <c r="U40" s="20">
        <v>6</v>
      </c>
      <c r="V40" s="11">
        <f>'[1]1 квартал'!D40+'[1]2 квартал'!D40</f>
        <v>974</v>
      </c>
      <c r="Y40" s="11">
        <f>'[1]1 квартал'!G40+'[1]2 квартал'!G40</f>
        <v>26.881999999999998</v>
      </c>
    </row>
    <row r="41" spans="1:25" ht="15.75" customHeight="1">
      <c r="A41" s="19" t="s">
        <v>70</v>
      </c>
      <c r="B41" s="58" t="s">
        <v>71</v>
      </c>
      <c r="C41" s="13" t="s">
        <v>16</v>
      </c>
      <c r="D41" s="14">
        <f t="shared" ref="D41:D48" si="11">E41+F41</f>
        <v>428</v>
      </c>
      <c r="E41" s="14">
        <f>'[1]1 квартал'!E41+'[1]2 квартал'!E41</f>
        <v>277.5</v>
      </c>
      <c r="F41" s="14">
        <f>'[1]1 квартал'!F41+'[1]2 квартал'!F41</f>
        <v>150.5</v>
      </c>
      <c r="G41" s="9">
        <f t="shared" si="3"/>
        <v>1727.347</v>
      </c>
      <c r="H41" s="15">
        <f>'[1]1 квартал'!H41+'[1]2 квартал'!H41</f>
        <v>1023.337</v>
      </c>
      <c r="I41" s="15">
        <f>'[1]1 квартал'!I41+'[1]2 квартал'!I41</f>
        <v>704.01</v>
      </c>
      <c r="J41" s="9">
        <f t="shared" si="4"/>
        <v>1299.347</v>
      </c>
      <c r="K41" s="9">
        <f t="shared" si="4"/>
        <v>745.83699999999999</v>
      </c>
      <c r="L41" s="9">
        <f t="shared" si="4"/>
        <v>553.51</v>
      </c>
      <c r="M41" s="9">
        <f t="shared" si="5"/>
        <v>403.58574766355144</v>
      </c>
      <c r="N41" s="9">
        <f t="shared" si="5"/>
        <v>368.77009009009009</v>
      </c>
      <c r="O41" s="9">
        <f t="shared" si="5"/>
        <v>467.78073089700996</v>
      </c>
      <c r="P41" s="10">
        <f t="shared" si="6"/>
        <v>197</v>
      </c>
      <c r="Q41" s="20">
        <v>107</v>
      </c>
      <c r="R41" s="20">
        <v>90</v>
      </c>
      <c r="S41" s="10">
        <f t="shared" si="7"/>
        <v>195</v>
      </c>
      <c r="T41" s="20">
        <v>107</v>
      </c>
      <c r="U41" s="20">
        <v>88</v>
      </c>
      <c r="V41" s="11">
        <f>'[1]1 квартал'!D41+'[1]2 квартал'!D41</f>
        <v>428</v>
      </c>
      <c r="Y41" s="11">
        <f>'[1]1 квартал'!G41+'[1]2 квартал'!G41</f>
        <v>1727.3470000000002</v>
      </c>
    </row>
    <row r="42" spans="1:25" ht="38.25">
      <c r="A42" s="19" t="s">
        <v>72</v>
      </c>
      <c r="B42" s="58" t="s">
        <v>73</v>
      </c>
      <c r="C42" s="13" t="s">
        <v>16</v>
      </c>
      <c r="D42" s="14">
        <f t="shared" si="11"/>
        <v>787.5</v>
      </c>
      <c r="E42" s="14">
        <f>'[1]1 квартал'!E42+'[1]2 квартал'!E42</f>
        <v>422</v>
      </c>
      <c r="F42" s="14">
        <f>'[1]1 квартал'!F42+'[1]2 квартал'!F42</f>
        <v>365.5</v>
      </c>
      <c r="G42" s="9">
        <f t="shared" si="3"/>
        <v>0</v>
      </c>
      <c r="H42" s="15">
        <f>'[1]1 квартал'!H42+'[1]2 квартал'!H42</f>
        <v>0</v>
      </c>
      <c r="I42" s="15">
        <f>'[1]1 квартал'!I42+'[1]2 квартал'!I42</f>
        <v>0</v>
      </c>
      <c r="J42" s="9">
        <f t="shared" si="4"/>
        <v>-787.5</v>
      </c>
      <c r="K42" s="9">
        <f t="shared" si="4"/>
        <v>-422</v>
      </c>
      <c r="L42" s="9">
        <f t="shared" si="4"/>
        <v>-365.5</v>
      </c>
      <c r="M42" s="9">
        <f t="shared" si="5"/>
        <v>0</v>
      </c>
      <c r="N42" s="9">
        <f t="shared" si="5"/>
        <v>0</v>
      </c>
      <c r="O42" s="9">
        <f t="shared" si="5"/>
        <v>0</v>
      </c>
      <c r="P42" s="10">
        <f t="shared" si="6"/>
        <v>311</v>
      </c>
      <c r="Q42" s="20">
        <v>148</v>
      </c>
      <c r="R42" s="20">
        <v>163</v>
      </c>
      <c r="S42" s="10">
        <f t="shared" si="7"/>
        <v>309</v>
      </c>
      <c r="T42" s="20">
        <v>146</v>
      </c>
      <c r="U42" s="20">
        <v>163</v>
      </c>
      <c r="V42" s="11">
        <f>'[1]1 квартал'!D42+'[1]2 квартал'!D42</f>
        <v>787.5</v>
      </c>
      <c r="Y42" s="11">
        <f>'[1]1 квартал'!G42+'[1]2 квартал'!G42</f>
        <v>0</v>
      </c>
    </row>
    <row r="43" spans="1:25" ht="25.5">
      <c r="A43" s="19" t="s">
        <v>74</v>
      </c>
      <c r="B43" s="58" t="s">
        <v>75</v>
      </c>
      <c r="C43" s="13" t="s">
        <v>16</v>
      </c>
      <c r="D43" s="14">
        <f t="shared" si="11"/>
        <v>626</v>
      </c>
      <c r="E43" s="14">
        <f>'[1]1 квартал'!E43+'[1]2 квартал'!E43</f>
        <v>221.5</v>
      </c>
      <c r="F43" s="14">
        <f>'[1]1 квартал'!F43+'[1]2 квартал'!F43</f>
        <v>404.5</v>
      </c>
      <c r="G43" s="9">
        <f t="shared" si="3"/>
        <v>688.71600000000001</v>
      </c>
      <c r="H43" s="15">
        <f>'[1]1 квартал'!H43+'[1]2 квартал'!H43</f>
        <v>679.68399999999997</v>
      </c>
      <c r="I43" s="15">
        <f>'[1]1 квартал'!I43+'[1]2 квартал'!I43</f>
        <v>9.032</v>
      </c>
      <c r="J43" s="9">
        <f t="shared" si="4"/>
        <v>62.716000000000008</v>
      </c>
      <c r="K43" s="9">
        <f t="shared" si="4"/>
        <v>458.18399999999997</v>
      </c>
      <c r="L43" s="9">
        <f t="shared" si="4"/>
        <v>-395.46800000000002</v>
      </c>
      <c r="M43" s="9">
        <f t="shared" si="5"/>
        <v>110.01853035143769</v>
      </c>
      <c r="N43" s="9">
        <f t="shared" si="5"/>
        <v>306.85507900677197</v>
      </c>
      <c r="O43" s="9">
        <f t="shared" si="5"/>
        <v>2.2328800988875153</v>
      </c>
      <c r="P43" s="10">
        <f t="shared" si="6"/>
        <v>36</v>
      </c>
      <c r="Q43" s="20">
        <v>19</v>
      </c>
      <c r="R43" s="20">
        <v>17</v>
      </c>
      <c r="S43" s="10">
        <f t="shared" si="7"/>
        <v>34</v>
      </c>
      <c r="T43" s="20">
        <v>18</v>
      </c>
      <c r="U43" s="20">
        <v>16</v>
      </c>
      <c r="V43" s="11">
        <f>'[1]1 квартал'!D43+'[1]2 квартал'!D43</f>
        <v>626</v>
      </c>
      <c r="Y43" s="11">
        <f>'[1]1 квартал'!G43+'[1]2 квартал'!G43</f>
        <v>688.71600000000012</v>
      </c>
    </row>
    <row r="44" spans="1:25">
      <c r="A44" s="19" t="s">
        <v>76</v>
      </c>
      <c r="B44" s="58" t="s">
        <v>77</v>
      </c>
      <c r="C44" s="13" t="s">
        <v>16</v>
      </c>
      <c r="D44" s="14">
        <f t="shared" si="11"/>
        <v>1130.5</v>
      </c>
      <c r="E44" s="14">
        <f>'[1]1 квартал'!E44+'[1]2 квартал'!E44</f>
        <v>629.5</v>
      </c>
      <c r="F44" s="14">
        <f>'[1]1 квартал'!F44+'[1]2 квартал'!F44</f>
        <v>501</v>
      </c>
      <c r="G44" s="9">
        <f t="shared" si="3"/>
        <v>1320</v>
      </c>
      <c r="H44" s="15">
        <f>'[1]1 квартал'!H44+'[1]2 квартал'!H44</f>
        <v>756.64</v>
      </c>
      <c r="I44" s="15">
        <f>'[1]1 квартал'!I44+'[1]2 квартал'!I44</f>
        <v>563.3599999999999</v>
      </c>
      <c r="J44" s="9">
        <f t="shared" si="4"/>
        <v>189.5</v>
      </c>
      <c r="K44" s="9">
        <f t="shared" si="4"/>
        <v>127.13999999999999</v>
      </c>
      <c r="L44" s="9">
        <f t="shared" si="4"/>
        <v>62.3599999999999</v>
      </c>
      <c r="M44" s="9">
        <f t="shared" si="5"/>
        <v>116.76249447147281</v>
      </c>
      <c r="N44" s="9">
        <f t="shared" si="5"/>
        <v>120.19698173153297</v>
      </c>
      <c r="O44" s="9">
        <f t="shared" si="5"/>
        <v>112.44710578842314</v>
      </c>
      <c r="P44" s="10">
        <f t="shared" si="6"/>
        <v>265</v>
      </c>
      <c r="Q44" s="20">
        <v>166</v>
      </c>
      <c r="R44" s="20">
        <v>99</v>
      </c>
      <c r="S44" s="10">
        <f t="shared" si="7"/>
        <v>263</v>
      </c>
      <c r="T44" s="20">
        <v>166</v>
      </c>
      <c r="U44" s="20">
        <v>97</v>
      </c>
      <c r="V44" s="11">
        <f>'[1]1 квартал'!D44+'[1]2 квартал'!D44</f>
        <v>1130.5</v>
      </c>
      <c r="Y44" s="11">
        <f>'[1]1 квартал'!G44+'[1]2 квартал'!G44</f>
        <v>1320</v>
      </c>
    </row>
    <row r="45" spans="1:25">
      <c r="A45" s="19" t="s">
        <v>78</v>
      </c>
      <c r="B45" s="58" t="s">
        <v>79</v>
      </c>
      <c r="C45" s="13" t="s">
        <v>16</v>
      </c>
      <c r="D45" s="14">
        <f t="shared" si="11"/>
        <v>1159</v>
      </c>
      <c r="E45" s="14">
        <f>'[1]1 квартал'!E45+'[1]2 квартал'!E45</f>
        <v>614</v>
      </c>
      <c r="F45" s="14">
        <f>'[1]1 квартал'!F45+'[1]2 квартал'!F45</f>
        <v>545</v>
      </c>
      <c r="G45" s="9">
        <f t="shared" si="3"/>
        <v>1946.0320000000002</v>
      </c>
      <c r="H45" s="15">
        <f>'[1]1 квартал'!H45+'[1]2 квартал'!H45</f>
        <v>1029.5360000000001</v>
      </c>
      <c r="I45" s="15">
        <f>'[1]1 квартал'!I45+'[1]2 квартал'!I45</f>
        <v>916.49599999999998</v>
      </c>
      <c r="J45" s="9">
        <f t="shared" si="4"/>
        <v>787.03200000000015</v>
      </c>
      <c r="K45" s="9">
        <f t="shared" si="4"/>
        <v>415.53600000000006</v>
      </c>
      <c r="L45" s="9">
        <f t="shared" si="4"/>
        <v>371.49599999999998</v>
      </c>
      <c r="M45" s="9">
        <f t="shared" si="5"/>
        <v>167.90612597066439</v>
      </c>
      <c r="N45" s="9">
        <f t="shared" si="5"/>
        <v>167.67687296416941</v>
      </c>
      <c r="O45" s="9">
        <f t="shared" si="5"/>
        <v>168.16440366972475</v>
      </c>
      <c r="P45" s="10">
        <f t="shared" si="6"/>
        <v>0</v>
      </c>
      <c r="Q45" s="20">
        <v>0</v>
      </c>
      <c r="R45" s="20">
        <v>0</v>
      </c>
      <c r="S45" s="10">
        <f t="shared" si="7"/>
        <v>0</v>
      </c>
      <c r="T45" s="20">
        <v>0</v>
      </c>
      <c r="U45" s="20">
        <v>0</v>
      </c>
      <c r="V45" s="11">
        <f>'[1]1 квартал'!D45+'[1]2 квартал'!D45</f>
        <v>1159</v>
      </c>
      <c r="Y45" s="11">
        <f>'[1]1 квартал'!G45+'[1]2 квартал'!G45</f>
        <v>1946.0319999999997</v>
      </c>
    </row>
    <row r="46" spans="1:25">
      <c r="A46" s="51" t="s">
        <v>80</v>
      </c>
      <c r="B46" s="58" t="s">
        <v>81</v>
      </c>
      <c r="C46" s="13" t="s">
        <v>16</v>
      </c>
      <c r="D46" s="14">
        <f t="shared" si="11"/>
        <v>5950.2</v>
      </c>
      <c r="E46" s="14">
        <f>'[1]1 квартал'!E46+'[1]2 квартал'!E46</f>
        <v>3089.2</v>
      </c>
      <c r="F46" s="14">
        <f>'[1]1 квартал'!F46+'[1]2 квартал'!F46</f>
        <v>2861</v>
      </c>
      <c r="G46" s="9">
        <f t="shared" si="3"/>
        <v>10595.521000000001</v>
      </c>
      <c r="H46" s="15">
        <f>'[1]1 квартал'!H46+'[1]2 квартал'!H46</f>
        <v>5529.9040000000005</v>
      </c>
      <c r="I46" s="15">
        <f>'[1]1 квартал'!I46+'[1]2 квартал'!I46</f>
        <v>5065.6170000000002</v>
      </c>
      <c r="J46" s="9">
        <f t="shared" si="4"/>
        <v>4645.3210000000008</v>
      </c>
      <c r="K46" s="9">
        <f t="shared" si="4"/>
        <v>2440.7040000000006</v>
      </c>
      <c r="L46" s="9">
        <f t="shared" si="4"/>
        <v>2204.6170000000002</v>
      </c>
      <c r="M46" s="9">
        <f t="shared" si="5"/>
        <v>178.06999764713794</v>
      </c>
      <c r="N46" s="9">
        <f t="shared" si="5"/>
        <v>179.00763951832192</v>
      </c>
      <c r="O46" s="9">
        <f t="shared" si="5"/>
        <v>177.05756728416637</v>
      </c>
      <c r="P46" s="10">
        <f t="shared" si="6"/>
        <v>2041</v>
      </c>
      <c r="Q46" s="20">
        <v>1138</v>
      </c>
      <c r="R46" s="20">
        <v>903</v>
      </c>
      <c r="S46" s="10">
        <f t="shared" si="7"/>
        <v>2040</v>
      </c>
      <c r="T46" s="20">
        <v>1138</v>
      </c>
      <c r="U46" s="20">
        <v>902</v>
      </c>
      <c r="V46" s="11">
        <f>'[1]1 квартал'!D46+'[1]2 квартал'!D46</f>
        <v>5950.2</v>
      </c>
      <c r="Y46" s="11">
        <f>'[1]1 квартал'!G46+'[1]2 квартал'!G46</f>
        <v>10595.521000000001</v>
      </c>
    </row>
    <row r="47" spans="1:25" ht="25.5">
      <c r="A47" s="51" t="s">
        <v>82</v>
      </c>
      <c r="B47" s="58" t="s">
        <v>83</v>
      </c>
      <c r="C47" s="13" t="s">
        <v>16</v>
      </c>
      <c r="D47" s="25">
        <f t="shared" si="11"/>
        <v>22157.5</v>
      </c>
      <c r="E47" s="14">
        <f>'[1]1 квартал'!E47+'[1]2 квартал'!E47</f>
        <v>0</v>
      </c>
      <c r="F47" s="14">
        <f>'[1]1 квартал'!F47+'[1]2 квартал'!F47</f>
        <v>22157.5</v>
      </c>
      <c r="G47" s="9">
        <f t="shared" si="3"/>
        <v>20821.428</v>
      </c>
      <c r="H47" s="15">
        <f>'[1]1 квартал'!H47+'[1]2 квартал'!H47</f>
        <v>0</v>
      </c>
      <c r="I47" s="15">
        <f>'[1]1 квартал'!I47+'[1]2 квартал'!I47</f>
        <v>20821.428</v>
      </c>
      <c r="J47" s="9">
        <f t="shared" si="4"/>
        <v>-1336.0720000000001</v>
      </c>
      <c r="K47" s="9">
        <f t="shared" si="4"/>
        <v>0</v>
      </c>
      <c r="L47" s="9">
        <f t="shared" si="4"/>
        <v>-1336.0720000000001</v>
      </c>
      <c r="M47" s="9">
        <f t="shared" si="5"/>
        <v>93.970113956899468</v>
      </c>
      <c r="N47" s="9"/>
      <c r="O47" s="9">
        <f t="shared" si="5"/>
        <v>93.970113956899468</v>
      </c>
      <c r="P47" s="10"/>
      <c r="Q47" s="20"/>
      <c r="R47" s="20"/>
      <c r="S47" s="10"/>
      <c r="T47" s="20"/>
      <c r="U47" s="20"/>
      <c r="V47" s="11"/>
      <c r="Y47" s="11"/>
    </row>
    <row r="48" spans="1:25" ht="25.5">
      <c r="A48" s="51" t="s">
        <v>84</v>
      </c>
      <c r="B48" s="58" t="s">
        <v>85</v>
      </c>
      <c r="C48" s="13" t="s">
        <v>16</v>
      </c>
      <c r="D48" s="26">
        <f t="shared" si="11"/>
        <v>0</v>
      </c>
      <c r="E48" s="26">
        <v>0</v>
      </c>
      <c r="F48" s="26">
        <v>0</v>
      </c>
      <c r="G48" s="26">
        <f t="shared" si="3"/>
        <v>0</v>
      </c>
      <c r="H48" s="15">
        <f>'[1]1 квартал'!H48+'[1]2 квартал'!H48</f>
        <v>0</v>
      </c>
      <c r="I48" s="15">
        <f>'[1]1 квартал'!I48+'[1]2 квартал'!I48</f>
        <v>0</v>
      </c>
      <c r="J48" s="9">
        <f t="shared" si="4"/>
        <v>0</v>
      </c>
      <c r="K48" s="9">
        <f t="shared" si="4"/>
        <v>0</v>
      </c>
      <c r="L48" s="9">
        <f t="shared" si="4"/>
        <v>0</v>
      </c>
      <c r="M48" s="9"/>
      <c r="N48" s="9"/>
      <c r="O48" s="9"/>
      <c r="P48" s="10"/>
      <c r="Q48" s="20"/>
      <c r="R48" s="20"/>
      <c r="S48" s="10"/>
      <c r="T48" s="20"/>
      <c r="U48" s="20"/>
      <c r="V48" s="11"/>
      <c r="Y48" s="11"/>
    </row>
    <row r="49" spans="1:25">
      <c r="A49" s="52" t="s">
        <v>86</v>
      </c>
      <c r="B49" s="56" t="s">
        <v>87</v>
      </c>
      <c r="C49" s="7" t="s">
        <v>16</v>
      </c>
      <c r="D49" s="8">
        <f>E49+F49</f>
        <v>366911.24285714282</v>
      </c>
      <c r="E49" s="8">
        <f>E50+E85+E100</f>
        <v>165937.05000000002</v>
      </c>
      <c r="F49" s="8">
        <f>F50+F85+F100</f>
        <v>200974.19285714283</v>
      </c>
      <c r="G49" s="9">
        <f t="shared" si="3"/>
        <v>314871.80499999999</v>
      </c>
      <c r="H49" s="8">
        <f>H50+H85+H100</f>
        <v>137732.64199999999</v>
      </c>
      <c r="I49" s="8">
        <f>I50+I85+I100</f>
        <v>177139.163</v>
      </c>
      <c r="J49" s="9">
        <f t="shared" si="4"/>
        <v>-52039.437857142824</v>
      </c>
      <c r="K49" s="9">
        <f t="shared" si="4"/>
        <v>-28204.408000000025</v>
      </c>
      <c r="L49" s="9">
        <f t="shared" si="4"/>
        <v>-23835.029857142828</v>
      </c>
      <c r="M49" s="9">
        <f t="shared" si="5"/>
        <v>85.816886544028733</v>
      </c>
      <c r="N49" s="9">
        <f t="shared" si="5"/>
        <v>83.002947201966037</v>
      </c>
      <c r="O49" s="9">
        <f t="shared" si="5"/>
        <v>88.140253473198257</v>
      </c>
      <c r="P49" s="10" t="e">
        <f t="shared" si="6"/>
        <v>#REF!</v>
      </c>
      <c r="Q49" s="22" t="e">
        <f>Q50+Q85+Q100</f>
        <v>#REF!</v>
      </c>
      <c r="R49" s="22" t="e">
        <f>R50+R85+R100</f>
        <v>#REF!</v>
      </c>
      <c r="S49" s="10" t="e">
        <f t="shared" si="7"/>
        <v>#REF!</v>
      </c>
      <c r="T49" s="22" t="e">
        <f>T50+T85+T100</f>
        <v>#REF!</v>
      </c>
      <c r="U49" s="22" t="e">
        <f>U50+U85+U100</f>
        <v>#REF!</v>
      </c>
      <c r="V49" s="11">
        <f>'[1]1 квартал'!D49+'[1]2 квартал'!D49</f>
        <v>366911.24285714288</v>
      </c>
      <c r="Y49" s="11">
        <f>'[1]1 квартал'!G49+'[1]2 квартал'!G49</f>
        <v>314871.80499999999</v>
      </c>
    </row>
    <row r="50" spans="1:25">
      <c r="A50" s="12" t="s">
        <v>88</v>
      </c>
      <c r="B50" s="56" t="s">
        <v>89</v>
      </c>
      <c r="C50" s="7" t="s">
        <v>16</v>
      </c>
      <c r="D50" s="8">
        <f>E50+F50</f>
        <v>157803.66428571427</v>
      </c>
      <c r="E50" s="8">
        <f>E52+E53+E54+E55+E56+E57+E58+E62+E63+E64+E72</f>
        <v>54669.000000000007</v>
      </c>
      <c r="F50" s="8">
        <f>F52+F53+F54+F55+F56+F57+F58+F62+F63+F64+F72</f>
        <v>103134.66428571427</v>
      </c>
      <c r="G50" s="9">
        <f>H50+I50</f>
        <v>154800.18400000001</v>
      </c>
      <c r="H50" s="8">
        <f>H52+H53+H54+H55+H56+H57+H58+H62+H63+H64+H72</f>
        <v>52571.01999999999</v>
      </c>
      <c r="I50" s="8">
        <f>I52+I53+I54+I55+I56+I57+I58+I62+I63+I64+I72</f>
        <v>102229.164</v>
      </c>
      <c r="J50" s="9">
        <f t="shared" si="4"/>
        <v>-3003.480285714264</v>
      </c>
      <c r="K50" s="9">
        <f t="shared" si="4"/>
        <v>-2097.9800000000178</v>
      </c>
      <c r="L50" s="9">
        <f t="shared" si="4"/>
        <v>-905.5002857142681</v>
      </c>
      <c r="M50" s="9">
        <f t="shared" si="5"/>
        <v>98.096698008053693</v>
      </c>
      <c r="N50" s="9">
        <f t="shared" si="5"/>
        <v>96.162395507508791</v>
      </c>
      <c r="O50" s="9">
        <f t="shared" si="5"/>
        <v>99.12202139602087</v>
      </c>
      <c r="P50" s="10" t="e">
        <f t="shared" si="6"/>
        <v>#REF!</v>
      </c>
      <c r="Q50" s="22" t="e">
        <f>Q52+Q53+Q54+Q55+Q56+Q57+Q58+Q62+Q63+Q64+Q72</f>
        <v>#REF!</v>
      </c>
      <c r="R50" s="22" t="e">
        <f>R52+R53+R54+R55+R56+R57+R58+R62+R63+R64+R72</f>
        <v>#REF!</v>
      </c>
      <c r="S50" s="10" t="e">
        <f t="shared" si="7"/>
        <v>#REF!</v>
      </c>
      <c r="T50" s="22" t="e">
        <f>T52+T53+T54+T55+T56+T57+T58+T62+T63+T64+T72</f>
        <v>#REF!</v>
      </c>
      <c r="U50" s="22" t="e">
        <f>U52+U53+U54+U55+U56+U57+U58+U62+U63+U64+U72</f>
        <v>#REF!</v>
      </c>
      <c r="V50" s="11">
        <f>'[1]1 квартал'!D50+'[1]2 квартал'!D50</f>
        <v>157803.66428571427</v>
      </c>
      <c r="Y50" s="11">
        <f>'[1]1 квартал'!G50+'[1]2 квартал'!G50</f>
        <v>154800.18400000001</v>
      </c>
    </row>
    <row r="51" spans="1:25">
      <c r="A51" s="51"/>
      <c r="B51" s="57" t="s">
        <v>19</v>
      </c>
      <c r="C51" s="13"/>
      <c r="D51" s="14"/>
      <c r="E51" s="14"/>
      <c r="F51" s="24"/>
      <c r="G51" s="9"/>
      <c r="H51" s="16"/>
      <c r="I51" s="16"/>
      <c r="J51" s="9"/>
      <c r="K51" s="9"/>
      <c r="L51" s="9"/>
      <c r="M51" s="9"/>
      <c r="N51" s="9"/>
      <c r="O51" s="9"/>
      <c r="P51" s="10"/>
      <c r="Q51" s="17"/>
      <c r="R51" s="17"/>
      <c r="S51" s="10"/>
      <c r="T51" s="17"/>
      <c r="U51" s="17"/>
      <c r="V51" s="11">
        <f>'[1]1 квартал'!D51+'[1]2 квартал'!D51</f>
        <v>0</v>
      </c>
      <c r="Y51" s="11">
        <f>'[1]1 квартал'!G51+'[1]2 квартал'!G51</f>
        <v>0</v>
      </c>
    </row>
    <row r="52" spans="1:25">
      <c r="A52" s="51" t="s">
        <v>90</v>
      </c>
      <c r="B52" s="58" t="s">
        <v>91</v>
      </c>
      <c r="C52" s="13" t="s">
        <v>16</v>
      </c>
      <c r="D52" s="14">
        <f>E52+F52</f>
        <v>49877.25</v>
      </c>
      <c r="E52" s="14">
        <f>'[1]1 квартал'!E52+'[1]2 квартал'!E52</f>
        <v>24819.200000000004</v>
      </c>
      <c r="F52" s="14">
        <f>'[1]1 квартал'!F52+'[1]2 квартал'!F52</f>
        <v>25058.049999999996</v>
      </c>
      <c r="G52" s="9">
        <f t="shared" si="3"/>
        <v>44315.846999999994</v>
      </c>
      <c r="H52" s="15">
        <f>'[1]1 квартал'!H52+'[1]2 квартал'!H52</f>
        <v>22143.642999999996</v>
      </c>
      <c r="I52" s="15">
        <f>'[1]1 квартал'!I52+'[1]2 квартал'!I52</f>
        <v>22172.203999999998</v>
      </c>
      <c r="J52" s="9">
        <f t="shared" si="4"/>
        <v>-5561.4030000000057</v>
      </c>
      <c r="K52" s="9">
        <f t="shared" si="4"/>
        <v>-2675.557000000008</v>
      </c>
      <c r="L52" s="9">
        <f t="shared" si="4"/>
        <v>-2885.8459999999977</v>
      </c>
      <c r="M52" s="9">
        <f t="shared" si="5"/>
        <v>88.849820308858241</v>
      </c>
      <c r="N52" s="9">
        <f t="shared" si="5"/>
        <v>89.219809663486302</v>
      </c>
      <c r="O52" s="9">
        <f t="shared" si="5"/>
        <v>88.483357643551685</v>
      </c>
      <c r="P52" s="10">
        <f t="shared" si="6"/>
        <v>19582</v>
      </c>
      <c r="Q52" s="20">
        <v>9791</v>
      </c>
      <c r="R52" s="20">
        <v>9791</v>
      </c>
      <c r="S52" s="10">
        <f t="shared" si="7"/>
        <v>19582</v>
      </c>
      <c r="T52" s="20">
        <v>9791</v>
      </c>
      <c r="U52" s="20">
        <v>9791</v>
      </c>
      <c r="V52" s="11">
        <f>'[1]1 квартал'!D52+'[1]2 квартал'!D52</f>
        <v>49877.25</v>
      </c>
      <c r="Y52" s="11">
        <f>'[1]1 квартал'!G52+'[1]2 квартал'!G52</f>
        <v>44315.846999999994</v>
      </c>
    </row>
    <row r="53" spans="1:25" ht="25.5">
      <c r="A53" s="51" t="s">
        <v>92</v>
      </c>
      <c r="B53" s="58" t="s">
        <v>39</v>
      </c>
      <c r="C53" s="13" t="s">
        <v>16</v>
      </c>
      <c r="D53" s="14">
        <f t="shared" ref="D53:D58" si="12">E53+F53</f>
        <v>4264.7</v>
      </c>
      <c r="E53" s="14">
        <f>'[1]1 квартал'!E53+'[1]2 квартал'!E53</f>
        <v>2122.1999999999998</v>
      </c>
      <c r="F53" s="14">
        <f>'[1]1 квартал'!F53+'[1]2 квартал'!F53</f>
        <v>2142.5</v>
      </c>
      <c r="G53" s="9">
        <f t="shared" si="3"/>
        <v>3917.297</v>
      </c>
      <c r="H53" s="15">
        <f>'[1]1 квартал'!H53+'[1]2 квартал'!H53</f>
        <v>1957.4290000000001</v>
      </c>
      <c r="I53" s="15">
        <f>'[1]1 квартал'!I53+'[1]2 квартал'!I53</f>
        <v>1959.8679999999999</v>
      </c>
      <c r="J53" s="9">
        <f t="shared" si="4"/>
        <v>-347.40299999999979</v>
      </c>
      <c r="K53" s="9">
        <f t="shared" si="4"/>
        <v>-164.77099999999973</v>
      </c>
      <c r="L53" s="9">
        <f t="shared" si="4"/>
        <v>-182.63200000000006</v>
      </c>
      <c r="M53" s="9">
        <f t="shared" si="5"/>
        <v>91.853987384810182</v>
      </c>
      <c r="N53" s="9">
        <f t="shared" si="5"/>
        <v>92.235840165865625</v>
      </c>
      <c r="O53" s="9">
        <f t="shared" si="5"/>
        <v>91.475752625437565</v>
      </c>
      <c r="P53" s="10">
        <f t="shared" si="6"/>
        <v>1674</v>
      </c>
      <c r="Q53" s="20">
        <v>837</v>
      </c>
      <c r="R53" s="20">
        <v>837</v>
      </c>
      <c r="S53" s="10">
        <f t="shared" si="7"/>
        <v>1675</v>
      </c>
      <c r="T53" s="20">
        <v>838</v>
      </c>
      <c r="U53" s="20">
        <v>837</v>
      </c>
      <c r="V53" s="11">
        <f>'[1]1 квартал'!D53+'[1]2 квартал'!D53</f>
        <v>4264.7</v>
      </c>
      <c r="Y53" s="11">
        <f>'[1]1 квартал'!G53+'[1]2 квартал'!G53</f>
        <v>3917.297</v>
      </c>
    </row>
    <row r="54" spans="1:25" ht="25.5">
      <c r="A54" s="51" t="s">
        <v>93</v>
      </c>
      <c r="B54" s="58" t="s">
        <v>94</v>
      </c>
      <c r="C54" s="13"/>
      <c r="D54" s="14">
        <f t="shared" si="12"/>
        <v>1496.15</v>
      </c>
      <c r="E54" s="14">
        <f>'[1]1 квартал'!E54+'[1]2 квартал'!E54</f>
        <v>744.65</v>
      </c>
      <c r="F54" s="14">
        <f>'[1]1 квартал'!F54+'[1]2 квартал'!F54</f>
        <v>751.5</v>
      </c>
      <c r="G54" s="9">
        <f t="shared" si="3"/>
        <v>1195.4270000000001</v>
      </c>
      <c r="H54" s="15">
        <f>'[1]1 квартал'!H54+'[1]2 квартал'!H54</f>
        <v>597.327</v>
      </c>
      <c r="I54" s="15">
        <f>'[1]1 квартал'!I54+'[1]2 квартал'!I54</f>
        <v>598.1</v>
      </c>
      <c r="J54" s="9">
        <f t="shared" si="4"/>
        <v>-300.72299999999996</v>
      </c>
      <c r="K54" s="9">
        <f t="shared" si="4"/>
        <v>-147.32299999999998</v>
      </c>
      <c r="L54" s="9">
        <f t="shared" si="4"/>
        <v>-153.39999999999998</v>
      </c>
      <c r="M54" s="9">
        <f t="shared" si="5"/>
        <v>79.900210540386993</v>
      </c>
      <c r="N54" s="9">
        <f t="shared" si="5"/>
        <v>80.215806083394881</v>
      </c>
      <c r="O54" s="9">
        <f t="shared" si="5"/>
        <v>79.587491683300073</v>
      </c>
      <c r="P54" s="10">
        <f t="shared" si="6"/>
        <v>352</v>
      </c>
      <c r="Q54" s="20">
        <v>176</v>
      </c>
      <c r="R54" s="20">
        <v>176</v>
      </c>
      <c r="S54" s="10">
        <f t="shared" si="7"/>
        <v>354</v>
      </c>
      <c r="T54" s="20">
        <v>177</v>
      </c>
      <c r="U54" s="20">
        <v>177</v>
      </c>
      <c r="V54" s="11">
        <f>'[1]1 квартал'!D54+'[1]2 квартал'!D54</f>
        <v>1496.15</v>
      </c>
      <c r="Y54" s="11">
        <f>'[1]1 квартал'!G54+'[1]2 квартал'!G54</f>
        <v>1195.4270000000001</v>
      </c>
    </row>
    <row r="55" spans="1:25">
      <c r="A55" s="51" t="s">
        <v>95</v>
      </c>
      <c r="B55" s="58" t="s">
        <v>96</v>
      </c>
      <c r="C55" s="13" t="s">
        <v>16</v>
      </c>
      <c r="D55" s="14">
        <f t="shared" si="12"/>
        <v>1577.15</v>
      </c>
      <c r="E55" s="14">
        <f>'[1]1 квартал'!E55+'[1]2 квартал'!E55</f>
        <v>832.65000000000009</v>
      </c>
      <c r="F55" s="14">
        <f>'[1]1 квартал'!F55+'[1]2 квартал'!F55</f>
        <v>744.5</v>
      </c>
      <c r="G55" s="9">
        <f t="shared" si="3"/>
        <v>1085.941</v>
      </c>
      <c r="H55" s="15">
        <f>'[1]1 квартал'!H55+'[1]2 квартал'!H55</f>
        <v>575.529</v>
      </c>
      <c r="I55" s="15">
        <f>'[1]1 квартал'!I55+'[1]2 квартал'!I55</f>
        <v>510.41200000000003</v>
      </c>
      <c r="J55" s="9">
        <f t="shared" si="4"/>
        <v>-491.20900000000006</v>
      </c>
      <c r="K55" s="9">
        <f t="shared" si="4"/>
        <v>-257.12100000000009</v>
      </c>
      <c r="L55" s="9">
        <f t="shared" si="4"/>
        <v>-234.08799999999997</v>
      </c>
      <c r="M55" s="9">
        <f t="shared" si="5"/>
        <v>68.854642868465262</v>
      </c>
      <c r="N55" s="9">
        <f t="shared" si="5"/>
        <v>69.120158529994598</v>
      </c>
      <c r="O55" s="9">
        <f t="shared" si="5"/>
        <v>68.557689724647418</v>
      </c>
      <c r="P55" s="10">
        <f t="shared" si="6"/>
        <v>4500</v>
      </c>
      <c r="Q55" s="20">
        <v>2385</v>
      </c>
      <c r="R55" s="20">
        <v>2115</v>
      </c>
      <c r="S55" s="10">
        <f t="shared" si="7"/>
        <v>4499</v>
      </c>
      <c r="T55" s="20">
        <v>2384</v>
      </c>
      <c r="U55" s="20">
        <v>2115</v>
      </c>
      <c r="V55" s="11">
        <f>'[1]1 квартал'!D55+'[1]2 квартал'!D55</f>
        <v>1577.15</v>
      </c>
      <c r="Y55" s="11">
        <f>'[1]1 квартал'!G55+'[1]2 квартал'!G55</f>
        <v>1085.9410000000003</v>
      </c>
    </row>
    <row r="56" spans="1:25">
      <c r="A56" s="51" t="s">
        <v>97</v>
      </c>
      <c r="B56" s="58" t="s">
        <v>45</v>
      </c>
      <c r="C56" s="13" t="s">
        <v>16</v>
      </c>
      <c r="D56" s="14">
        <f t="shared" si="12"/>
        <v>15542.2</v>
      </c>
      <c r="E56" s="14">
        <f>'[1]1 квартал'!E56+'[1]2 квартал'!E56</f>
        <v>9066.2000000000007</v>
      </c>
      <c r="F56" s="14">
        <f>'[1]1 квартал'!F56+'[1]2 квартал'!F56</f>
        <v>6476</v>
      </c>
      <c r="G56" s="9">
        <f t="shared" si="3"/>
        <v>15582.133000000002</v>
      </c>
      <c r="H56" s="15">
        <f>'[1]1 квартал'!H56+'[1]2 квартал'!H56</f>
        <v>9134.969000000001</v>
      </c>
      <c r="I56" s="15">
        <f>'[1]1 квартал'!I56+'[1]2 квартал'!I56</f>
        <v>6447.1640000000007</v>
      </c>
      <c r="J56" s="9">
        <f t="shared" si="4"/>
        <v>39.933000000000902</v>
      </c>
      <c r="K56" s="9">
        <f t="shared" si="4"/>
        <v>68.769000000000233</v>
      </c>
      <c r="L56" s="9">
        <f t="shared" si="4"/>
        <v>-28.835999999999331</v>
      </c>
      <c r="M56" s="9">
        <f t="shared" si="5"/>
        <v>100.25693273796503</v>
      </c>
      <c r="N56" s="9">
        <f t="shared" si="5"/>
        <v>100.75852065915159</v>
      </c>
      <c r="O56" s="9">
        <f t="shared" si="5"/>
        <v>99.554725138974689</v>
      </c>
      <c r="P56" s="10">
        <f t="shared" si="6"/>
        <v>3164</v>
      </c>
      <c r="Q56" s="20">
        <v>1835</v>
      </c>
      <c r="R56" s="20">
        <v>1329</v>
      </c>
      <c r="S56" s="10">
        <f t="shared" si="7"/>
        <v>3165</v>
      </c>
      <c r="T56" s="20">
        <v>1836</v>
      </c>
      <c r="U56" s="20">
        <v>1329</v>
      </c>
      <c r="V56" s="11">
        <f>'[1]1 квартал'!D56+'[1]2 квартал'!D56</f>
        <v>15542.2</v>
      </c>
      <c r="Y56" s="11">
        <f>'[1]1 квартал'!G56+'[1]2 квартал'!G56</f>
        <v>15582.133</v>
      </c>
    </row>
    <row r="57" spans="1:25" ht="51">
      <c r="A57" s="51" t="s">
        <v>98</v>
      </c>
      <c r="B57" s="58" t="s">
        <v>99</v>
      </c>
      <c r="C57" s="13" t="s">
        <v>16</v>
      </c>
      <c r="D57" s="14">
        <f t="shared" si="12"/>
        <v>5797.15</v>
      </c>
      <c r="E57" s="14">
        <f>'[1]1 квартал'!E57+'[1]2 квартал'!E57</f>
        <v>1940.65</v>
      </c>
      <c r="F57" s="14">
        <f>'[1]1 квартал'!F57+'[1]2 квартал'!F57</f>
        <v>3856.5</v>
      </c>
      <c r="G57" s="9">
        <f t="shared" si="3"/>
        <v>4755.4139999999998</v>
      </c>
      <c r="H57" s="15">
        <f>'[1]1 квартал'!H57+'[1]2 квартал'!H57</f>
        <v>1915.6130000000001</v>
      </c>
      <c r="I57" s="15">
        <f>'[1]1 квартал'!I57+'[1]2 квартал'!I57</f>
        <v>2839.8009999999999</v>
      </c>
      <c r="J57" s="9">
        <f t="shared" si="4"/>
        <v>-1041.7359999999999</v>
      </c>
      <c r="K57" s="9">
        <f t="shared" si="4"/>
        <v>-25.037000000000035</v>
      </c>
      <c r="L57" s="9">
        <f t="shared" si="4"/>
        <v>-1016.6990000000001</v>
      </c>
      <c r="M57" s="9">
        <f t="shared" si="5"/>
        <v>82.030204497037346</v>
      </c>
      <c r="N57" s="9">
        <f t="shared" si="5"/>
        <v>98.709865251333312</v>
      </c>
      <c r="O57" s="9">
        <f t="shared" si="5"/>
        <v>73.636743160897183</v>
      </c>
      <c r="P57" s="10">
        <f t="shared" si="6"/>
        <v>1214</v>
      </c>
      <c r="Q57" s="20">
        <v>583</v>
      </c>
      <c r="R57" s="20">
        <v>631</v>
      </c>
      <c r="S57" s="10">
        <f t="shared" si="7"/>
        <v>1210</v>
      </c>
      <c r="T57" s="20">
        <v>581</v>
      </c>
      <c r="U57" s="20">
        <v>629</v>
      </c>
      <c r="V57" s="11">
        <f>'[1]1 квартал'!D57+'[1]2 квартал'!D57</f>
        <v>5797.15</v>
      </c>
      <c r="Y57" s="11">
        <f>'[1]1 квартал'!G57+'[1]2 квартал'!G57</f>
        <v>4755.4140000000007</v>
      </c>
    </row>
    <row r="58" spans="1:25">
      <c r="A58" s="51" t="s">
        <v>100</v>
      </c>
      <c r="B58" s="58" t="s">
        <v>101</v>
      </c>
      <c r="C58" s="13" t="s">
        <v>16</v>
      </c>
      <c r="D58" s="14">
        <f t="shared" si="12"/>
        <v>719.46428571428578</v>
      </c>
      <c r="E58" s="14">
        <f>E60+E61</f>
        <v>489.25</v>
      </c>
      <c r="F58" s="14">
        <f>F60+F61</f>
        <v>230.21428571428572</v>
      </c>
      <c r="G58" s="9">
        <f t="shared" si="3"/>
        <v>1182.296</v>
      </c>
      <c r="H58" s="14">
        <f>H60+H61</f>
        <v>800.00300000000004</v>
      </c>
      <c r="I58" s="14">
        <f>I60+I61</f>
        <v>382.29300000000001</v>
      </c>
      <c r="J58" s="9">
        <f t="shared" si="4"/>
        <v>462.83171428571427</v>
      </c>
      <c r="K58" s="9">
        <f t="shared" si="4"/>
        <v>310.75300000000004</v>
      </c>
      <c r="L58" s="9">
        <f t="shared" si="4"/>
        <v>152.07871428571428</v>
      </c>
      <c r="M58" s="9">
        <f t="shared" si="5"/>
        <v>164.33004715810372</v>
      </c>
      <c r="N58" s="9">
        <f t="shared" si="5"/>
        <v>163.51619826264692</v>
      </c>
      <c r="O58" s="9">
        <f t="shared" si="5"/>
        <v>166.05963388147688</v>
      </c>
      <c r="P58" s="10">
        <f t="shared" si="6"/>
        <v>270</v>
      </c>
      <c r="Q58" s="26">
        <f>Q60+Q61</f>
        <v>143</v>
      </c>
      <c r="R58" s="26">
        <f>R60+R61</f>
        <v>127</v>
      </c>
      <c r="S58" s="10">
        <f t="shared" si="7"/>
        <v>370</v>
      </c>
      <c r="T58" s="26">
        <f>T60+T61</f>
        <v>198</v>
      </c>
      <c r="U58" s="26">
        <f>U60+U61</f>
        <v>172</v>
      </c>
      <c r="V58" s="11">
        <f>'[1]1 квартал'!D58+'[1]2 квартал'!D58</f>
        <v>719.46428571428578</v>
      </c>
      <c r="Y58" s="11">
        <f>'[1]1 квартал'!G58+'[1]2 квартал'!G58</f>
        <v>1182.296</v>
      </c>
    </row>
    <row r="59" spans="1:25">
      <c r="A59" s="51"/>
      <c r="B59" s="57" t="s">
        <v>19</v>
      </c>
      <c r="C59" s="13" t="s">
        <v>16</v>
      </c>
      <c r="D59" s="14"/>
      <c r="E59" s="14"/>
      <c r="F59" s="24"/>
      <c r="G59" s="9"/>
      <c r="H59" s="16"/>
      <c r="I59" s="16"/>
      <c r="J59" s="9">
        <f t="shared" si="4"/>
        <v>0</v>
      </c>
      <c r="K59" s="9">
        <f t="shared" si="4"/>
        <v>0</v>
      </c>
      <c r="L59" s="9">
        <f t="shared" si="4"/>
        <v>0</v>
      </c>
      <c r="M59" s="9"/>
      <c r="N59" s="9"/>
      <c r="O59" s="9"/>
      <c r="P59" s="10"/>
      <c r="Q59" s="17"/>
      <c r="R59" s="17"/>
      <c r="S59" s="10"/>
      <c r="T59" s="17"/>
      <c r="U59" s="17"/>
      <c r="V59" s="11">
        <f>'[1]1 квартал'!D59+'[1]2 квартал'!D59</f>
        <v>0</v>
      </c>
      <c r="Y59" s="11">
        <f>'[1]1 квартал'!G59+'[1]2 квартал'!G59</f>
        <v>0</v>
      </c>
    </row>
    <row r="60" spans="1:25">
      <c r="A60" s="51" t="s">
        <v>102</v>
      </c>
      <c r="B60" s="58" t="s">
        <v>103</v>
      </c>
      <c r="C60" s="13" t="s">
        <v>16</v>
      </c>
      <c r="D60" s="14">
        <f>E60+F60</f>
        <v>231.71428571428572</v>
      </c>
      <c r="E60" s="14">
        <f>'[1]1 квартал'!E60+'[1]2 квартал'!E60</f>
        <v>170</v>
      </c>
      <c r="F60" s="14">
        <f>'[1]1 квартал'!F60+'[1]2 квартал'!F60</f>
        <v>61.714285714285715</v>
      </c>
      <c r="G60" s="9">
        <f t="shared" si="3"/>
        <v>394.20300000000009</v>
      </c>
      <c r="H60" s="15">
        <f>'[1]1 квартал'!H60+'[1]2 квартал'!H60</f>
        <v>287.74300000000005</v>
      </c>
      <c r="I60" s="15">
        <f>'[1]1 квартал'!I60+'[1]2 квартал'!I60</f>
        <v>106.46000000000001</v>
      </c>
      <c r="J60" s="9">
        <f t="shared" si="4"/>
        <v>162.48871428571437</v>
      </c>
      <c r="K60" s="9">
        <f t="shared" si="4"/>
        <v>117.74300000000005</v>
      </c>
      <c r="L60" s="9">
        <f t="shared" si="4"/>
        <v>44.745714285714293</v>
      </c>
      <c r="M60" s="9">
        <f t="shared" si="5"/>
        <v>170.12459926017266</v>
      </c>
      <c r="N60" s="9">
        <f t="shared" si="5"/>
        <v>169.26058823529416</v>
      </c>
      <c r="O60" s="9">
        <f t="shared" si="5"/>
        <v>172.50462962962965</v>
      </c>
      <c r="P60" s="10">
        <f t="shared" si="6"/>
        <v>51</v>
      </c>
      <c r="Q60" s="20">
        <v>27</v>
      </c>
      <c r="R60" s="20">
        <v>24</v>
      </c>
      <c r="S60" s="10">
        <f t="shared" si="7"/>
        <v>151</v>
      </c>
      <c r="T60" s="20">
        <v>81</v>
      </c>
      <c r="U60" s="20">
        <v>70</v>
      </c>
      <c r="V60" s="11">
        <f>'[1]1 квартал'!D60+'[1]2 квартал'!D60</f>
        <v>231.71428571428572</v>
      </c>
      <c r="Y60" s="11">
        <f>'[1]1 квартал'!G60+'[1]2 квартал'!G60</f>
        <v>394.20300000000003</v>
      </c>
    </row>
    <row r="61" spans="1:25">
      <c r="A61" s="51" t="s">
        <v>104</v>
      </c>
      <c r="B61" s="58" t="s">
        <v>105</v>
      </c>
      <c r="C61" s="13" t="s">
        <v>16</v>
      </c>
      <c r="D61" s="14">
        <f>E61+F61</f>
        <v>487.75</v>
      </c>
      <c r="E61" s="14">
        <f>'[1]1 квартал'!E61+'[1]2 квартал'!E61</f>
        <v>319.25</v>
      </c>
      <c r="F61" s="14">
        <f>'[1]1 квартал'!F61+'[1]2 квартал'!F61</f>
        <v>168.5</v>
      </c>
      <c r="G61" s="9">
        <f t="shared" si="3"/>
        <v>788.09299999999996</v>
      </c>
      <c r="H61" s="15">
        <f>'[1]1 квартал'!H61+'[1]2 квартал'!H61</f>
        <v>512.26</v>
      </c>
      <c r="I61" s="15">
        <f>'[1]1 квартал'!I61+'[1]2 квартал'!I61</f>
        <v>275.83299999999997</v>
      </c>
      <c r="J61" s="9">
        <f t="shared" si="4"/>
        <v>300.34299999999996</v>
      </c>
      <c r="K61" s="9">
        <f t="shared" si="4"/>
        <v>193.01</v>
      </c>
      <c r="L61" s="9">
        <f t="shared" si="4"/>
        <v>107.33299999999997</v>
      </c>
      <c r="M61" s="9">
        <f t="shared" si="5"/>
        <v>161.57724243977447</v>
      </c>
      <c r="N61" s="9">
        <f t="shared" si="5"/>
        <v>160.45732184808145</v>
      </c>
      <c r="O61" s="9">
        <f t="shared" si="5"/>
        <v>163.69910979228484</v>
      </c>
      <c r="P61" s="10">
        <f t="shared" si="6"/>
        <v>219</v>
      </c>
      <c r="Q61" s="20">
        <v>116</v>
      </c>
      <c r="R61" s="20">
        <v>103</v>
      </c>
      <c r="S61" s="10">
        <f t="shared" si="7"/>
        <v>219</v>
      </c>
      <c r="T61" s="20">
        <v>117</v>
      </c>
      <c r="U61" s="20">
        <v>102</v>
      </c>
      <c r="V61" s="11">
        <f>'[1]1 квартал'!D61+'[1]2 квартал'!D61</f>
        <v>487.75</v>
      </c>
      <c r="Y61" s="11">
        <f>'[1]1 квартал'!G61+'[1]2 квартал'!G61</f>
        <v>788.09300000000007</v>
      </c>
    </row>
    <row r="62" spans="1:25">
      <c r="A62" s="51" t="s">
        <v>106</v>
      </c>
      <c r="B62" s="58" t="s">
        <v>107</v>
      </c>
      <c r="C62" s="13" t="s">
        <v>16</v>
      </c>
      <c r="D62" s="14">
        <f>E62+F62</f>
        <v>659.5</v>
      </c>
      <c r="E62" s="14">
        <f>'[1]1 квартал'!E62+'[1]2 квартал'!E62</f>
        <v>306.5</v>
      </c>
      <c r="F62" s="14">
        <f>'[1]1 квартал'!F62+'[1]2 квартал'!F62</f>
        <v>353</v>
      </c>
      <c r="G62" s="9">
        <f t="shared" si="3"/>
        <v>662.97500000000002</v>
      </c>
      <c r="H62" s="15">
        <f>'[1]1 квартал'!H62+'[1]2 квартал'!H62</f>
        <v>320.94600000000003</v>
      </c>
      <c r="I62" s="15">
        <f>'[1]1 квартал'!I62+'[1]2 квартал'!I62</f>
        <v>342.029</v>
      </c>
      <c r="J62" s="9">
        <f t="shared" si="4"/>
        <v>3.4750000000000227</v>
      </c>
      <c r="K62" s="9">
        <f t="shared" si="4"/>
        <v>14.446000000000026</v>
      </c>
      <c r="L62" s="9">
        <f t="shared" si="4"/>
        <v>-10.971000000000004</v>
      </c>
      <c r="M62" s="9">
        <f t="shared" si="5"/>
        <v>100.52691432903715</v>
      </c>
      <c r="N62" s="9">
        <f t="shared" si="5"/>
        <v>104.71321370309951</v>
      </c>
      <c r="O62" s="9">
        <f t="shared" si="5"/>
        <v>96.892067988668558</v>
      </c>
      <c r="P62" s="10">
        <f t="shared" si="6"/>
        <v>615</v>
      </c>
      <c r="Q62" s="20">
        <v>325</v>
      </c>
      <c r="R62" s="20">
        <v>290</v>
      </c>
      <c r="S62" s="10">
        <f t="shared" si="7"/>
        <v>617</v>
      </c>
      <c r="T62" s="20">
        <v>326</v>
      </c>
      <c r="U62" s="20">
        <v>291</v>
      </c>
      <c r="V62" s="11">
        <f>'[1]1 квартал'!D62+'[1]2 квартал'!D62</f>
        <v>659.5</v>
      </c>
      <c r="Y62" s="11">
        <f>'[1]1 квартал'!G62+'[1]2 квартал'!G62</f>
        <v>662.97500000000002</v>
      </c>
    </row>
    <row r="63" spans="1:25">
      <c r="A63" s="51" t="s">
        <v>108</v>
      </c>
      <c r="B63" s="58" t="s">
        <v>109</v>
      </c>
      <c r="C63" s="13" t="s">
        <v>16</v>
      </c>
      <c r="D63" s="14">
        <f>E63+F63</f>
        <v>2316.6</v>
      </c>
      <c r="E63" s="14">
        <f>'[1]1 квартал'!E63+'[1]2 квартал'!E63</f>
        <v>1216.5999999999999</v>
      </c>
      <c r="F63" s="14">
        <f>'[1]1 квартал'!F63+'[1]2 квартал'!F63</f>
        <v>1100</v>
      </c>
      <c r="G63" s="9">
        <f t="shared" si="3"/>
        <v>3598.2809999999999</v>
      </c>
      <c r="H63" s="15">
        <f>'[1]1 квартал'!H63+'[1]2 квартал'!H63</f>
        <v>1907.8249999999998</v>
      </c>
      <c r="I63" s="15">
        <f>'[1]1 квартал'!I63+'[1]2 квартал'!I63</f>
        <v>1690.4559999999999</v>
      </c>
      <c r="J63" s="9">
        <f t="shared" si="4"/>
        <v>1281.681</v>
      </c>
      <c r="K63" s="9">
        <f t="shared" si="4"/>
        <v>691.22499999999991</v>
      </c>
      <c r="L63" s="9">
        <f t="shared" si="4"/>
        <v>590.4559999999999</v>
      </c>
      <c r="M63" s="9">
        <f t="shared" si="5"/>
        <v>155.32595182595185</v>
      </c>
      <c r="N63" s="9">
        <f t="shared" si="5"/>
        <v>156.81612691106361</v>
      </c>
      <c r="O63" s="9">
        <f t="shared" si="5"/>
        <v>153.67781818181817</v>
      </c>
      <c r="P63" s="10">
        <f t="shared" si="6"/>
        <v>962</v>
      </c>
      <c r="Q63" s="20">
        <v>510</v>
      </c>
      <c r="R63" s="20">
        <v>452</v>
      </c>
      <c r="S63" s="10">
        <f t="shared" si="7"/>
        <v>963</v>
      </c>
      <c r="T63" s="20">
        <v>510</v>
      </c>
      <c r="U63" s="20">
        <v>453</v>
      </c>
      <c r="V63" s="11">
        <f>'[1]1 квартал'!D63+'[1]2 квартал'!D63</f>
        <v>2316.6</v>
      </c>
      <c r="Y63" s="11">
        <f>'[1]1 квартал'!G63+'[1]2 квартал'!G63</f>
        <v>3598.2809999999999</v>
      </c>
    </row>
    <row r="64" spans="1:25">
      <c r="A64" s="51" t="s">
        <v>110</v>
      </c>
      <c r="B64" s="58" t="s">
        <v>111</v>
      </c>
      <c r="C64" s="13" t="s">
        <v>16</v>
      </c>
      <c r="D64" s="14">
        <f>E64+F64</f>
        <v>63733.25</v>
      </c>
      <c r="E64" s="14">
        <f>E66+E67+E68+E69+E70+E71</f>
        <v>7076.1</v>
      </c>
      <c r="F64" s="14">
        <f>F66+F67+F68+F69+F71</f>
        <v>56657.15</v>
      </c>
      <c r="G64" s="9">
        <f t="shared" si="3"/>
        <v>64943.946999999993</v>
      </c>
      <c r="H64" s="14">
        <f>H66+H67+H68+H69+H70+H71</f>
        <v>6638.6870000000008</v>
      </c>
      <c r="I64" s="14">
        <f>I66+I67+I68+I69+I71</f>
        <v>58305.259999999995</v>
      </c>
      <c r="J64" s="9">
        <f t="shared" si="4"/>
        <v>1210.6969999999928</v>
      </c>
      <c r="K64" s="9">
        <f t="shared" si="4"/>
        <v>-437.41299999999956</v>
      </c>
      <c r="L64" s="9">
        <f t="shared" si="4"/>
        <v>1648.1099999999933</v>
      </c>
      <c r="M64" s="9">
        <f t="shared" si="5"/>
        <v>101.89963166792842</v>
      </c>
      <c r="N64" s="9">
        <f t="shared" si="5"/>
        <v>93.818445188733918</v>
      </c>
      <c r="O64" s="9">
        <f t="shared" si="5"/>
        <v>102.90891793886561</v>
      </c>
      <c r="P64" s="10">
        <f t="shared" si="6"/>
        <v>37164</v>
      </c>
      <c r="Q64" s="26">
        <f>Q66+Q67+Q68+Q69+Q71</f>
        <v>2919</v>
      </c>
      <c r="R64" s="26">
        <f>R66+R67+R68+R69+R71</f>
        <v>34245</v>
      </c>
      <c r="S64" s="10">
        <f t="shared" si="7"/>
        <v>37156</v>
      </c>
      <c r="T64" s="26">
        <f>T66+T67+T68+T69+T71</f>
        <v>2914</v>
      </c>
      <c r="U64" s="26">
        <f>U66+U67+U68+U69+U71</f>
        <v>34242</v>
      </c>
      <c r="V64" s="11">
        <f>'[1]1 квартал'!D64+'[1]2 квартал'!D64</f>
        <v>63733.25</v>
      </c>
      <c r="Y64" s="11">
        <f>'[1]1 квартал'!G64+'[1]2 квартал'!G64</f>
        <v>64943.947</v>
      </c>
    </row>
    <row r="65" spans="1:25">
      <c r="A65" s="51"/>
      <c r="B65" s="57" t="s">
        <v>19</v>
      </c>
      <c r="C65" s="13" t="s">
        <v>16</v>
      </c>
      <c r="D65" s="14"/>
      <c r="E65" s="14"/>
      <c r="F65" s="24"/>
      <c r="G65" s="9"/>
      <c r="H65" s="16"/>
      <c r="I65" s="16"/>
      <c r="J65" s="9"/>
      <c r="K65" s="9"/>
      <c r="L65" s="9"/>
      <c r="M65" s="9"/>
      <c r="N65" s="9"/>
      <c r="O65" s="9"/>
      <c r="P65" s="10"/>
      <c r="Q65" s="17"/>
      <c r="R65" s="17"/>
      <c r="S65" s="10"/>
      <c r="T65" s="17"/>
      <c r="U65" s="17"/>
      <c r="V65" s="11">
        <f>'[1]1 квартал'!D65+'[1]2 квартал'!D65</f>
        <v>0</v>
      </c>
      <c r="Y65" s="11">
        <f>'[1]1 квартал'!G65+'[1]2 квартал'!G65</f>
        <v>0</v>
      </c>
    </row>
    <row r="66" spans="1:25" ht="25.5">
      <c r="A66" s="19" t="s">
        <v>112</v>
      </c>
      <c r="B66" s="58" t="s">
        <v>113</v>
      </c>
      <c r="C66" s="13" t="s">
        <v>16</v>
      </c>
      <c r="D66" s="14">
        <f t="shared" ref="D66:D72" si="13">E66+F66</f>
        <v>26224</v>
      </c>
      <c r="E66" s="14">
        <f>'[1]1 квартал'!E66+'[1]2 квартал'!E66</f>
        <v>870.5</v>
      </c>
      <c r="F66" s="14">
        <f>'[1]1 квартал'!F66+'[1]2 квартал'!F66</f>
        <v>25353.5</v>
      </c>
      <c r="G66" s="9">
        <f t="shared" si="3"/>
        <v>26245.289000000001</v>
      </c>
      <c r="H66" s="15">
        <f>'[1]1 квартал'!H66+'[1]2 квартал'!H66</f>
        <v>867.30800000000011</v>
      </c>
      <c r="I66" s="15">
        <f>'[1]1 квартал'!I66+'[1]2 квартал'!I66</f>
        <v>25377.981</v>
      </c>
      <c r="J66" s="9">
        <f t="shared" si="4"/>
        <v>21.289000000000669</v>
      </c>
      <c r="K66" s="9">
        <f t="shared" si="4"/>
        <v>-3.1919999999998936</v>
      </c>
      <c r="L66" s="9">
        <f t="shared" si="4"/>
        <v>24.480999999999767</v>
      </c>
      <c r="M66" s="9">
        <f t="shared" si="5"/>
        <v>100.08118136058573</v>
      </c>
      <c r="N66" s="9">
        <f t="shared" si="5"/>
        <v>99.633314187248729</v>
      </c>
      <c r="O66" s="9">
        <f t="shared" si="5"/>
        <v>100.09655866053997</v>
      </c>
      <c r="P66" s="10">
        <f t="shared" si="6"/>
        <v>15991</v>
      </c>
      <c r="Q66" s="20">
        <v>513</v>
      </c>
      <c r="R66" s="20">
        <v>15478</v>
      </c>
      <c r="S66" s="10">
        <f t="shared" si="7"/>
        <v>15988</v>
      </c>
      <c r="T66" s="20">
        <v>511</v>
      </c>
      <c r="U66" s="20">
        <v>15477</v>
      </c>
      <c r="V66" s="11">
        <f>'[1]1 квартал'!D66+'[1]2 квартал'!D66</f>
        <v>26224</v>
      </c>
      <c r="Y66" s="11">
        <f>'[1]1 квартал'!G66+'[1]2 квартал'!G66</f>
        <v>26245.288999999997</v>
      </c>
    </row>
    <row r="67" spans="1:25">
      <c r="A67" s="19" t="s">
        <v>114</v>
      </c>
      <c r="B67" s="58" t="s">
        <v>115</v>
      </c>
      <c r="C67" s="13" t="s">
        <v>16</v>
      </c>
      <c r="D67" s="14">
        <f t="shared" si="13"/>
        <v>33981.25</v>
      </c>
      <c r="E67" s="14">
        <f>'[1]1 квартал'!E67+'[1]2 квартал'!E67</f>
        <v>3288.6000000000004</v>
      </c>
      <c r="F67" s="14">
        <f>'[1]1 квартал'!F67+'[1]2 квартал'!F67</f>
        <v>30692.65</v>
      </c>
      <c r="G67" s="9">
        <f t="shared" si="3"/>
        <v>36073.502999999997</v>
      </c>
      <c r="H67" s="15">
        <f>'[1]1 квартал'!H67+'[1]2 квартал'!H67</f>
        <v>3603.3270000000002</v>
      </c>
      <c r="I67" s="15">
        <f>'[1]1 квартал'!I67+'[1]2 квартал'!I67</f>
        <v>32470.175999999999</v>
      </c>
      <c r="J67" s="9">
        <f t="shared" si="4"/>
        <v>2092.252999999997</v>
      </c>
      <c r="K67" s="9">
        <f t="shared" si="4"/>
        <v>314.72699999999986</v>
      </c>
      <c r="L67" s="9">
        <f t="shared" si="4"/>
        <v>1777.525999999998</v>
      </c>
      <c r="M67" s="9">
        <f t="shared" si="5"/>
        <v>106.15708074305684</v>
      </c>
      <c r="N67" s="9">
        <f t="shared" si="5"/>
        <v>109.57024265644955</v>
      </c>
      <c r="O67" s="9">
        <f t="shared" si="5"/>
        <v>105.79137350473158</v>
      </c>
      <c r="P67" s="10">
        <f t="shared" si="6"/>
        <v>16143</v>
      </c>
      <c r="Q67" s="20">
        <v>1003</v>
      </c>
      <c r="R67" s="20">
        <v>15140</v>
      </c>
      <c r="S67" s="10">
        <f t="shared" si="7"/>
        <v>16141</v>
      </c>
      <c r="T67" s="20">
        <v>1001</v>
      </c>
      <c r="U67" s="20">
        <v>15140</v>
      </c>
      <c r="V67" s="11">
        <f>'[1]1 квартал'!D67+'[1]2 квартал'!D67</f>
        <v>33981.25</v>
      </c>
      <c r="Y67" s="11">
        <f>'[1]1 квартал'!G67+'[1]2 квартал'!G67</f>
        <v>36073.502999999997</v>
      </c>
    </row>
    <row r="68" spans="1:25" ht="25.5">
      <c r="A68" s="19" t="s">
        <v>116</v>
      </c>
      <c r="B68" s="58" t="s">
        <v>117</v>
      </c>
      <c r="C68" s="13" t="s">
        <v>16</v>
      </c>
      <c r="D68" s="14">
        <f t="shared" si="13"/>
        <v>1463</v>
      </c>
      <c r="E68" s="14">
        <f>'[1]1 квартал'!E68+'[1]2 квартал'!E68</f>
        <v>1143</v>
      </c>
      <c r="F68" s="14">
        <f>'[1]1 квартал'!F68+'[1]2 квартал'!F68</f>
        <v>320</v>
      </c>
      <c r="G68" s="9">
        <f t="shared" si="3"/>
        <v>210.55</v>
      </c>
      <c r="H68" s="15">
        <f>'[1]1 квартал'!H68+'[1]2 квартал'!H68</f>
        <v>67.375999999999991</v>
      </c>
      <c r="I68" s="15">
        <f>'[1]1 квартал'!I68+'[1]2 квартал'!I68</f>
        <v>143.17400000000001</v>
      </c>
      <c r="J68" s="9">
        <f t="shared" si="4"/>
        <v>-1252.45</v>
      </c>
      <c r="K68" s="9">
        <f t="shared" si="4"/>
        <v>-1075.624</v>
      </c>
      <c r="L68" s="9">
        <f t="shared" si="4"/>
        <v>-176.82599999999999</v>
      </c>
      <c r="M68" s="9">
        <f t="shared" si="5"/>
        <v>14.391660970608338</v>
      </c>
      <c r="N68" s="9">
        <f t="shared" si="5"/>
        <v>5.8946631671041114</v>
      </c>
      <c r="O68" s="9">
        <f t="shared" si="5"/>
        <v>44.741875</v>
      </c>
      <c r="P68" s="10">
        <f t="shared" si="6"/>
        <v>4714</v>
      </c>
      <c r="Q68" s="20">
        <v>1175</v>
      </c>
      <c r="R68" s="20">
        <v>3539</v>
      </c>
      <c r="S68" s="10">
        <f t="shared" si="7"/>
        <v>4713</v>
      </c>
      <c r="T68" s="20">
        <v>1176</v>
      </c>
      <c r="U68" s="20">
        <v>3537</v>
      </c>
      <c r="V68" s="11">
        <f>'[1]1 квартал'!D68+'[1]2 квартал'!D68</f>
        <v>1463</v>
      </c>
      <c r="Y68" s="11">
        <f>'[1]1 квартал'!G68+'[1]2 квартал'!G68</f>
        <v>210.55</v>
      </c>
    </row>
    <row r="69" spans="1:25">
      <c r="A69" s="19" t="s">
        <v>118</v>
      </c>
      <c r="B69" s="58" t="s">
        <v>119</v>
      </c>
      <c r="C69" s="13" t="s">
        <v>16</v>
      </c>
      <c r="D69" s="14">
        <f t="shared" si="13"/>
        <v>916.5</v>
      </c>
      <c r="E69" s="14">
        <f>'[1]1 квартал'!E69+'[1]2 квартал'!E69</f>
        <v>625.5</v>
      </c>
      <c r="F69" s="14">
        <f>'[1]1 квартал'!F69+'[1]2 квартал'!F69</f>
        <v>291</v>
      </c>
      <c r="G69" s="9">
        <f t="shared" si="3"/>
        <v>970.09100000000001</v>
      </c>
      <c r="H69" s="15">
        <f>'[1]1 квартал'!H69+'[1]2 квартал'!H69</f>
        <v>656.16200000000003</v>
      </c>
      <c r="I69" s="15">
        <f>'[1]1 квартал'!I69+'[1]2 квартал'!I69</f>
        <v>313.92899999999997</v>
      </c>
      <c r="J69" s="9">
        <f t="shared" si="4"/>
        <v>53.591000000000008</v>
      </c>
      <c r="K69" s="9">
        <f t="shared" si="4"/>
        <v>30.662000000000035</v>
      </c>
      <c r="L69" s="9">
        <f t="shared" si="4"/>
        <v>22.928999999999974</v>
      </c>
      <c r="M69" s="9">
        <f t="shared" si="5"/>
        <v>105.84735406437534</v>
      </c>
      <c r="N69" s="9">
        <f t="shared" si="5"/>
        <v>104.90199840127899</v>
      </c>
      <c r="O69" s="9">
        <f t="shared" si="5"/>
        <v>107.87938144329897</v>
      </c>
      <c r="P69" s="10">
        <f t="shared" si="6"/>
        <v>316</v>
      </c>
      <c r="Q69" s="20">
        <v>228</v>
      </c>
      <c r="R69" s="20">
        <v>88</v>
      </c>
      <c r="S69" s="10">
        <f t="shared" si="7"/>
        <v>314</v>
      </c>
      <c r="T69" s="20">
        <v>226</v>
      </c>
      <c r="U69" s="20">
        <v>88</v>
      </c>
      <c r="V69" s="11">
        <f>'[1]1 квартал'!D69+'[1]2 квартал'!D69</f>
        <v>916.5</v>
      </c>
      <c r="Y69" s="11">
        <f>'[1]1 квартал'!G69+'[1]2 квартал'!G69</f>
        <v>970.09100000000012</v>
      </c>
    </row>
    <row r="70" spans="1:25" ht="25.5">
      <c r="A70" s="19" t="s">
        <v>120</v>
      </c>
      <c r="B70" s="58" t="s">
        <v>121</v>
      </c>
      <c r="C70" s="13" t="s">
        <v>16</v>
      </c>
      <c r="D70" s="14">
        <f t="shared" si="13"/>
        <v>1148.5</v>
      </c>
      <c r="E70" s="14">
        <f>'[1]1 квартал'!E70+'[1]2 квартал'!E70</f>
        <v>1148.5</v>
      </c>
      <c r="F70" s="14">
        <f>'[1]1 квартал'!F70+'[1]2 квартал'!F70</f>
        <v>0</v>
      </c>
      <c r="G70" s="9">
        <f t="shared" si="3"/>
        <v>1444.5140000000001</v>
      </c>
      <c r="H70" s="15">
        <f>'[1]1 квартал'!H70+'[1]2 квартал'!H70</f>
        <v>1444.5140000000001</v>
      </c>
      <c r="I70" s="15">
        <f>'[1]1 квартал'!I70+'[1]2 квартал'!I70</f>
        <v>0</v>
      </c>
      <c r="J70" s="9">
        <f t="shared" si="4"/>
        <v>296.01400000000012</v>
      </c>
      <c r="K70" s="9">
        <f t="shared" si="4"/>
        <v>296.01400000000012</v>
      </c>
      <c r="L70" s="9">
        <f t="shared" si="4"/>
        <v>0</v>
      </c>
      <c r="M70" s="9">
        <f t="shared" si="5"/>
        <v>125.77396604266436</v>
      </c>
      <c r="N70" s="9">
        <f t="shared" si="5"/>
        <v>125.77396604266436</v>
      </c>
      <c r="O70" s="9"/>
      <c r="P70" s="10">
        <f t="shared" si="6"/>
        <v>467</v>
      </c>
      <c r="Q70" s="20">
        <v>467</v>
      </c>
      <c r="R70" s="20">
        <v>0</v>
      </c>
      <c r="S70" s="10">
        <f t="shared" si="7"/>
        <v>468</v>
      </c>
      <c r="T70" s="20">
        <v>468</v>
      </c>
      <c r="U70" s="20">
        <v>0</v>
      </c>
      <c r="V70" s="11">
        <f>'[1]1 квартал'!D70+'[1]2 квартал'!D70</f>
        <v>1148.5</v>
      </c>
      <c r="Y70" s="11">
        <f>'[1]1 квартал'!G70+'[1]2 квартал'!G70</f>
        <v>1444.5140000000001</v>
      </c>
    </row>
    <row r="71" spans="1:25">
      <c r="A71" s="19" t="s">
        <v>122</v>
      </c>
      <c r="B71" s="58" t="s">
        <v>123</v>
      </c>
      <c r="C71" s="13" t="s">
        <v>16</v>
      </c>
      <c r="D71" s="14">
        <f t="shared" si="13"/>
        <v>0</v>
      </c>
      <c r="E71" s="14">
        <f>'[1]1 квартал'!E71+'[1]2 квартал'!E71</f>
        <v>0</v>
      </c>
      <c r="F71" s="14">
        <f>'[1]1 квартал'!F71+'[1]2 квартал'!F71</f>
        <v>0</v>
      </c>
      <c r="G71" s="9">
        <f t="shared" si="3"/>
        <v>0</v>
      </c>
      <c r="H71" s="15">
        <f>'[1]1 квартал'!H71+'[1]2 квартал'!H71</f>
        <v>0</v>
      </c>
      <c r="I71" s="15">
        <f>'[1]1 квартал'!I71+'[1]2 квартал'!I71</f>
        <v>0</v>
      </c>
      <c r="J71" s="9">
        <f t="shared" si="4"/>
        <v>0</v>
      </c>
      <c r="K71" s="9">
        <f t="shared" si="4"/>
        <v>0</v>
      </c>
      <c r="L71" s="9">
        <f t="shared" si="4"/>
        <v>0</v>
      </c>
      <c r="M71" s="9"/>
      <c r="N71" s="9"/>
      <c r="O71" s="9"/>
      <c r="P71" s="10">
        <f t="shared" si="6"/>
        <v>0</v>
      </c>
      <c r="Q71" s="20">
        <v>0</v>
      </c>
      <c r="R71" s="20">
        <v>0</v>
      </c>
      <c r="S71" s="10">
        <f t="shared" si="7"/>
        <v>0</v>
      </c>
      <c r="T71" s="20">
        <v>0</v>
      </c>
      <c r="U71" s="20">
        <v>0</v>
      </c>
      <c r="V71" s="11">
        <f>'[1]1 квартал'!D71+'[1]2 квартал'!D71</f>
        <v>0</v>
      </c>
      <c r="Y71" s="11">
        <f>'[1]1 квартал'!G71+'[1]2 квартал'!G71</f>
        <v>0</v>
      </c>
    </row>
    <row r="72" spans="1:25">
      <c r="A72" s="51" t="s">
        <v>124</v>
      </c>
      <c r="B72" s="58" t="s">
        <v>125</v>
      </c>
      <c r="C72" s="13" t="s">
        <v>16</v>
      </c>
      <c r="D72" s="8">
        <f t="shared" si="13"/>
        <v>11820.25</v>
      </c>
      <c r="E72" s="8">
        <f>E74+E75+E76+E77+E78+E79+E80+E81+E82+E83+E84</f>
        <v>6055</v>
      </c>
      <c r="F72" s="8">
        <f>F74+F75+F76+F77+F78+F79+F80+F81+F82+F83+F84</f>
        <v>5765.25</v>
      </c>
      <c r="G72" s="9">
        <f t="shared" si="3"/>
        <v>13560.626</v>
      </c>
      <c r="H72" s="8">
        <f>H74+H75+H76+H77+H78+H79+H80+H81+H82+H83+H84</f>
        <v>6579.0490000000009</v>
      </c>
      <c r="I72" s="8">
        <f>I74+I75+I76+I77+I78+I79+I80+I81+I82+I83+I84</f>
        <v>6981.5770000000002</v>
      </c>
      <c r="J72" s="9">
        <f t="shared" si="4"/>
        <v>1740.3760000000002</v>
      </c>
      <c r="K72" s="9">
        <f t="shared" si="4"/>
        <v>524.04900000000089</v>
      </c>
      <c r="L72" s="9">
        <f t="shared" si="4"/>
        <v>1216.3270000000002</v>
      </c>
      <c r="M72" s="9">
        <f t="shared" si="5"/>
        <v>114.72368181722045</v>
      </c>
      <c r="N72" s="9">
        <f t="shared" si="5"/>
        <v>108.65481420313792</v>
      </c>
      <c r="O72" s="9">
        <f t="shared" si="5"/>
        <v>121.09755864880101</v>
      </c>
      <c r="P72" s="10" t="e">
        <f t="shared" si="6"/>
        <v>#REF!</v>
      </c>
      <c r="Q72" s="22" t="e">
        <f>Q74+Q75+Q76+Q77+#REF!+Q78+#REF!+Q79+Q80+#REF!+Q81+Q82</f>
        <v>#REF!</v>
      </c>
      <c r="R72" s="22" t="e">
        <f>R74+R75+R76+R77+#REF!+R78+#REF!+R79+R80+#REF!+R81+R82</f>
        <v>#REF!</v>
      </c>
      <c r="S72" s="10" t="e">
        <f t="shared" si="7"/>
        <v>#REF!</v>
      </c>
      <c r="T72" s="22" t="e">
        <f>T74+T75+T76+T77+#REF!+T78+#REF!+T79+T80+#REF!+T81+T82</f>
        <v>#REF!</v>
      </c>
      <c r="U72" s="22" t="e">
        <f>U74+U75+U76+U77+#REF!+U78+#REF!+U79+U80+#REF!+U81+U82</f>
        <v>#REF!</v>
      </c>
      <c r="V72" s="11">
        <f>'[1]1 квартал'!D72+'[1]2 квартал'!D72</f>
        <v>11820.25</v>
      </c>
      <c r="Y72" s="11">
        <f>'[1]1 квартал'!G72+'[1]2 квартал'!G72</f>
        <v>13560.626</v>
      </c>
    </row>
    <row r="73" spans="1:25">
      <c r="A73" s="51"/>
      <c r="B73" s="57" t="s">
        <v>19</v>
      </c>
      <c r="C73" s="13" t="s">
        <v>16</v>
      </c>
      <c r="D73" s="14"/>
      <c r="E73" s="14"/>
      <c r="F73" s="14"/>
      <c r="G73" s="9"/>
      <c r="H73" s="16"/>
      <c r="I73" s="16"/>
      <c r="J73" s="9"/>
      <c r="K73" s="9"/>
      <c r="L73" s="9"/>
      <c r="M73" s="9"/>
      <c r="N73" s="9"/>
      <c r="O73" s="9"/>
      <c r="P73" s="10"/>
      <c r="Q73" s="17"/>
      <c r="R73" s="17"/>
      <c r="S73" s="10"/>
      <c r="T73" s="17"/>
      <c r="U73" s="17"/>
      <c r="V73" s="11">
        <f>'[1]1 квартал'!D73+'[1]2 квартал'!D73</f>
        <v>0</v>
      </c>
      <c r="Y73" s="11">
        <f>'[1]1 квартал'!G73+'[1]2 квартал'!G73</f>
        <v>0</v>
      </c>
    </row>
    <row r="74" spans="1:25">
      <c r="A74" s="19" t="s">
        <v>126</v>
      </c>
      <c r="B74" s="58" t="s">
        <v>77</v>
      </c>
      <c r="C74" s="13" t="s">
        <v>16</v>
      </c>
      <c r="D74" s="14">
        <f>E74+F74</f>
        <v>0</v>
      </c>
      <c r="E74" s="14">
        <f>'[1]1 квартал'!E74+'[1]2 квартал'!E74</f>
        <v>0</v>
      </c>
      <c r="F74" s="14">
        <f>'[1]1 квартал'!F74+'[1]2 квартал'!F74</f>
        <v>0</v>
      </c>
      <c r="G74" s="9">
        <f t="shared" si="3"/>
        <v>0</v>
      </c>
      <c r="H74" s="15">
        <f>'[1]1 квартал'!H74+'[1]2 квартал'!H74</f>
        <v>0</v>
      </c>
      <c r="I74" s="15">
        <f>'[1]1 квартал'!I74+'[1]2 квартал'!I74</f>
        <v>0</v>
      </c>
      <c r="J74" s="9">
        <f t="shared" si="4"/>
        <v>0</v>
      </c>
      <c r="K74" s="9">
        <f t="shared" si="4"/>
        <v>0</v>
      </c>
      <c r="L74" s="9">
        <f t="shared" si="4"/>
        <v>0</v>
      </c>
      <c r="M74" s="9"/>
      <c r="N74" s="9"/>
      <c r="O74" s="9"/>
      <c r="P74" s="10">
        <f t="shared" si="6"/>
        <v>0</v>
      </c>
      <c r="Q74" s="20">
        <v>0</v>
      </c>
      <c r="R74" s="20">
        <v>0</v>
      </c>
      <c r="S74" s="10">
        <f t="shared" si="7"/>
        <v>0</v>
      </c>
      <c r="T74" s="20">
        <v>0</v>
      </c>
      <c r="U74" s="20">
        <v>0</v>
      </c>
      <c r="V74" s="11">
        <f>'[1]1 квартал'!D74+'[1]2 квартал'!D74</f>
        <v>0</v>
      </c>
      <c r="Y74" s="11">
        <f>'[1]1 квартал'!G74+'[1]2 квартал'!G74</f>
        <v>0</v>
      </c>
    </row>
    <row r="75" spans="1:25">
      <c r="A75" s="19" t="s">
        <v>127</v>
      </c>
      <c r="B75" s="58" t="s">
        <v>128</v>
      </c>
      <c r="C75" s="13" t="s">
        <v>16</v>
      </c>
      <c r="D75" s="14">
        <f>E75+F75</f>
        <v>2809.35</v>
      </c>
      <c r="E75" s="14">
        <f>'[1]1 квартал'!E75+'[1]2 квартал'!E75</f>
        <v>1489.25</v>
      </c>
      <c r="F75" s="14">
        <f>'[1]1 квартал'!F75+'[1]2 квартал'!F75</f>
        <v>1320.1</v>
      </c>
      <c r="G75" s="9">
        <f t="shared" si="3"/>
        <v>1934.922</v>
      </c>
      <c r="H75" s="15">
        <f>'[1]1 квартал'!H75+'[1]2 квартал'!H75</f>
        <v>1026.8400000000001</v>
      </c>
      <c r="I75" s="15">
        <f>'[1]1 квартал'!I75+'[1]2 квартал'!I75</f>
        <v>908.08199999999988</v>
      </c>
      <c r="J75" s="9">
        <f t="shared" si="4"/>
        <v>-874.42799999999988</v>
      </c>
      <c r="K75" s="9">
        <f t="shared" si="4"/>
        <v>-462.40999999999985</v>
      </c>
      <c r="L75" s="9">
        <f t="shared" si="4"/>
        <v>-412.01800000000003</v>
      </c>
      <c r="M75" s="9">
        <f t="shared" si="5"/>
        <v>68.874365956538</v>
      </c>
      <c r="N75" s="9">
        <f t="shared" si="5"/>
        <v>68.950142689273136</v>
      </c>
      <c r="O75" s="9">
        <f t="shared" si="5"/>
        <v>68.788879630331039</v>
      </c>
      <c r="P75" s="10">
        <f t="shared" si="6"/>
        <v>1456</v>
      </c>
      <c r="Q75" s="20">
        <v>772</v>
      </c>
      <c r="R75" s="20">
        <v>684</v>
      </c>
      <c r="S75" s="10">
        <f t="shared" si="7"/>
        <v>1457</v>
      </c>
      <c r="T75" s="20">
        <v>772</v>
      </c>
      <c r="U75" s="20">
        <v>685</v>
      </c>
      <c r="V75" s="11">
        <f>'[1]1 квартал'!D75+'[1]2 квартал'!D75</f>
        <v>2809.35</v>
      </c>
      <c r="Y75" s="11">
        <f>'[1]1 квартал'!G75+'[1]2 квартал'!G75</f>
        <v>1934.9219999999998</v>
      </c>
    </row>
    <row r="76" spans="1:25">
      <c r="A76" s="19" t="s">
        <v>129</v>
      </c>
      <c r="B76" s="58" t="s">
        <v>130</v>
      </c>
      <c r="C76" s="13" t="s">
        <v>16</v>
      </c>
      <c r="D76" s="14">
        <f>E76+F76</f>
        <v>3578.25</v>
      </c>
      <c r="E76" s="14">
        <f>'[1]1 квартал'!E76+'[1]2 квартал'!E76</f>
        <v>2649.75</v>
      </c>
      <c r="F76" s="14">
        <f>'[1]1 квартал'!F76+'[1]2 квартал'!F76</f>
        <v>928.5</v>
      </c>
      <c r="G76" s="9">
        <f t="shared" ref="G76:G135" si="14">H76+I76</f>
        <v>3932.8519999999999</v>
      </c>
      <c r="H76" s="15">
        <f>'[1]1 квартал'!H76+'[1]2 квартал'!H76</f>
        <v>2916.6530000000002</v>
      </c>
      <c r="I76" s="15">
        <f>'[1]1 квартал'!I76+'[1]2 квартал'!I76</f>
        <v>1016.1989999999998</v>
      </c>
      <c r="J76" s="9">
        <f t="shared" ref="J76:L135" si="15">G76-D76</f>
        <v>354.60199999999986</v>
      </c>
      <c r="K76" s="9">
        <f t="shared" si="15"/>
        <v>266.90300000000025</v>
      </c>
      <c r="L76" s="9">
        <f t="shared" si="15"/>
        <v>87.698999999999842</v>
      </c>
      <c r="M76" s="9">
        <f t="shared" ref="M76:O135" si="16">G76/D76*100</f>
        <v>109.90992803744848</v>
      </c>
      <c r="N76" s="9">
        <f t="shared" si="16"/>
        <v>110.07276158128126</v>
      </c>
      <c r="O76" s="9">
        <f t="shared" si="16"/>
        <v>109.44523424878835</v>
      </c>
      <c r="P76" s="10">
        <f t="shared" ref="P76:P135" si="17">Q76+R76</f>
        <v>1185</v>
      </c>
      <c r="Q76" s="20">
        <v>604</v>
      </c>
      <c r="R76" s="20">
        <v>581</v>
      </c>
      <c r="S76" s="10">
        <f t="shared" ref="S76:S135" si="18">T76+U76</f>
        <v>1187</v>
      </c>
      <c r="T76" s="20">
        <v>605</v>
      </c>
      <c r="U76" s="20">
        <v>582</v>
      </c>
      <c r="V76" s="11">
        <f>'[1]1 квартал'!D76+'[1]2 квартал'!D76</f>
        <v>3578.25</v>
      </c>
      <c r="Y76" s="11">
        <f>'[1]1 квартал'!G76+'[1]2 квартал'!G76</f>
        <v>3932.8519999999999</v>
      </c>
    </row>
    <row r="77" spans="1:25" ht="25.5">
      <c r="A77" s="19" t="s">
        <v>131</v>
      </c>
      <c r="B77" s="58" t="s">
        <v>132</v>
      </c>
      <c r="C77" s="13" t="s">
        <v>16</v>
      </c>
      <c r="D77" s="14">
        <f>E77+F77</f>
        <v>3820.4</v>
      </c>
      <c r="E77" s="14">
        <f>'[1]1 квартал'!E77+'[1]2 квартал'!E77</f>
        <v>1139.25</v>
      </c>
      <c r="F77" s="14">
        <f>'[1]1 квартал'!F77+'[1]2 квартал'!F77</f>
        <v>2681.15</v>
      </c>
      <c r="G77" s="9">
        <f t="shared" si="14"/>
        <v>5905.7360000000008</v>
      </c>
      <c r="H77" s="15">
        <f>'[1]1 квартал'!H77+'[1]2 квартал'!H77</f>
        <v>1731.0809999999999</v>
      </c>
      <c r="I77" s="15">
        <f>'[1]1 квартал'!I77+'[1]2 квартал'!I77</f>
        <v>4174.6550000000007</v>
      </c>
      <c r="J77" s="9">
        <f t="shared" si="15"/>
        <v>2085.3360000000007</v>
      </c>
      <c r="K77" s="9">
        <f t="shared" si="15"/>
        <v>591.8309999999999</v>
      </c>
      <c r="L77" s="9">
        <f t="shared" si="15"/>
        <v>1493.5050000000006</v>
      </c>
      <c r="M77" s="9">
        <f t="shared" si="16"/>
        <v>154.58423201758978</v>
      </c>
      <c r="N77" s="9">
        <f t="shared" si="16"/>
        <v>151.94917709019091</v>
      </c>
      <c r="O77" s="9">
        <f t="shared" si="16"/>
        <v>155.70389571639038</v>
      </c>
      <c r="P77" s="10">
        <f t="shared" si="17"/>
        <v>1228</v>
      </c>
      <c r="Q77" s="20">
        <v>651</v>
      </c>
      <c r="R77" s="20">
        <v>577</v>
      </c>
      <c r="S77" s="10">
        <f t="shared" si="18"/>
        <v>1229</v>
      </c>
      <c r="T77" s="20">
        <v>652</v>
      </c>
      <c r="U77" s="20">
        <v>577</v>
      </c>
      <c r="V77" s="11">
        <f>'[1]1 квартал'!D77+'[1]2 квартал'!D77</f>
        <v>3820.4</v>
      </c>
      <c r="Y77" s="11">
        <f>'[1]1 квартал'!G77+'[1]2 квартал'!G77</f>
        <v>5905.7360000000008</v>
      </c>
    </row>
    <row r="78" spans="1:25">
      <c r="A78" s="19" t="s">
        <v>133</v>
      </c>
      <c r="B78" s="58" t="s">
        <v>134</v>
      </c>
      <c r="C78" s="13" t="s">
        <v>16</v>
      </c>
      <c r="D78" s="14">
        <f t="shared" ref="D78:D85" si="19">E78+F78</f>
        <v>474</v>
      </c>
      <c r="E78" s="14">
        <f>'[1]1 квартал'!E78+'[1]2 квартал'!E78</f>
        <v>253.5</v>
      </c>
      <c r="F78" s="14">
        <f>'[1]1 квартал'!F78+'[1]2 квартал'!F78</f>
        <v>220.5</v>
      </c>
      <c r="G78" s="9">
        <f t="shared" si="14"/>
        <v>427.36800000000005</v>
      </c>
      <c r="H78" s="15">
        <f>'[1]1 квартал'!H78+'[1]2 квартал'!H78</f>
        <v>233.96500000000003</v>
      </c>
      <c r="I78" s="15">
        <f>'[1]1 квартал'!I78+'[1]2 квартал'!I78</f>
        <v>193.40300000000002</v>
      </c>
      <c r="J78" s="9">
        <f t="shared" si="15"/>
        <v>-46.631999999999948</v>
      </c>
      <c r="K78" s="9">
        <f t="shared" si="15"/>
        <v>-19.534999999999968</v>
      </c>
      <c r="L78" s="9">
        <f t="shared" si="15"/>
        <v>-27.09699999999998</v>
      </c>
      <c r="M78" s="9">
        <f t="shared" si="16"/>
        <v>90.162025316455711</v>
      </c>
      <c r="N78" s="9">
        <f t="shared" si="16"/>
        <v>92.293885601577912</v>
      </c>
      <c r="O78" s="9">
        <f t="shared" si="16"/>
        <v>87.711111111111123</v>
      </c>
      <c r="P78" s="10">
        <f t="shared" si="17"/>
        <v>101</v>
      </c>
      <c r="Q78" s="20">
        <v>55</v>
      </c>
      <c r="R78" s="20">
        <v>46</v>
      </c>
      <c r="S78" s="10">
        <f t="shared" si="18"/>
        <v>98</v>
      </c>
      <c r="T78" s="20">
        <v>53</v>
      </c>
      <c r="U78" s="20">
        <v>45</v>
      </c>
      <c r="V78" s="11">
        <f>'[1]1 квартал'!D78+'[1]2 квартал'!D78</f>
        <v>474</v>
      </c>
      <c r="Y78" s="11">
        <f>'[1]1 квартал'!G78+'[1]2 квартал'!G78</f>
        <v>427.36800000000005</v>
      </c>
    </row>
    <row r="79" spans="1:25" ht="25.5">
      <c r="A79" s="19" t="s">
        <v>135</v>
      </c>
      <c r="B79" s="58" t="s">
        <v>136</v>
      </c>
      <c r="C79" s="13" t="s">
        <v>16</v>
      </c>
      <c r="D79" s="14">
        <f t="shared" si="19"/>
        <v>115</v>
      </c>
      <c r="E79" s="14">
        <f>'[1]1 квартал'!E79+'[1]2 квартал'!E79</f>
        <v>58</v>
      </c>
      <c r="F79" s="14">
        <f>'[1]1 квартал'!F79+'[1]2 квартал'!F79</f>
        <v>57</v>
      </c>
      <c r="G79" s="9">
        <f t="shared" si="14"/>
        <v>250</v>
      </c>
      <c r="H79" s="15">
        <f>'[1]1 квартал'!H79+'[1]2 квартал'!H79</f>
        <v>135</v>
      </c>
      <c r="I79" s="15">
        <f>'[1]1 квартал'!I79+'[1]2 квартал'!I79</f>
        <v>115</v>
      </c>
      <c r="J79" s="9">
        <f t="shared" si="15"/>
        <v>135</v>
      </c>
      <c r="K79" s="9">
        <f t="shared" si="15"/>
        <v>77</v>
      </c>
      <c r="L79" s="9">
        <f t="shared" si="15"/>
        <v>58</v>
      </c>
      <c r="M79" s="9">
        <f t="shared" si="16"/>
        <v>217.39130434782606</v>
      </c>
      <c r="N79" s="9">
        <f t="shared" si="16"/>
        <v>232.75862068965517</v>
      </c>
      <c r="O79" s="9">
        <f t="shared" si="16"/>
        <v>201.75438596491227</v>
      </c>
      <c r="P79" s="10">
        <f t="shared" si="17"/>
        <v>39</v>
      </c>
      <c r="Q79" s="20">
        <v>21</v>
      </c>
      <c r="R79" s="20">
        <v>18</v>
      </c>
      <c r="S79" s="10">
        <f t="shared" si="18"/>
        <v>39</v>
      </c>
      <c r="T79" s="20">
        <v>20</v>
      </c>
      <c r="U79" s="20">
        <v>19</v>
      </c>
      <c r="V79" s="11">
        <f>'[1]1 квартал'!D79+'[1]2 квартал'!D79</f>
        <v>115</v>
      </c>
      <c r="Y79" s="11">
        <f>'[1]1 квартал'!G79+'[1]2 квартал'!G79</f>
        <v>250</v>
      </c>
    </row>
    <row r="80" spans="1:25">
      <c r="A80" s="19" t="s">
        <v>137</v>
      </c>
      <c r="B80" s="58" t="s">
        <v>138</v>
      </c>
      <c r="C80" s="13" t="s">
        <v>16</v>
      </c>
      <c r="D80" s="14">
        <f t="shared" si="19"/>
        <v>59.5</v>
      </c>
      <c r="E80" s="14">
        <f>'[1]1 квартал'!E80+'[1]2 квартал'!E80</f>
        <v>28.5</v>
      </c>
      <c r="F80" s="14">
        <f>'[1]1 квартал'!F80+'[1]2 квартал'!F80</f>
        <v>31</v>
      </c>
      <c r="G80" s="9">
        <f t="shared" si="14"/>
        <v>23.827999999999999</v>
      </c>
      <c r="H80" s="15">
        <f>'[1]1 квартал'!H80+'[1]2 квартал'!H80</f>
        <v>12.382999999999999</v>
      </c>
      <c r="I80" s="15">
        <f>'[1]1 квартал'!I80+'[1]2 квартал'!I80</f>
        <v>11.445</v>
      </c>
      <c r="J80" s="9">
        <f t="shared" si="15"/>
        <v>-35.671999999999997</v>
      </c>
      <c r="K80" s="9">
        <f t="shared" si="15"/>
        <v>-16.117000000000001</v>
      </c>
      <c r="L80" s="9">
        <f t="shared" si="15"/>
        <v>-19.555</v>
      </c>
      <c r="M80" s="9">
        <f t="shared" si="16"/>
        <v>40.047058823529412</v>
      </c>
      <c r="N80" s="9">
        <f t="shared" si="16"/>
        <v>43.449122807017545</v>
      </c>
      <c r="O80" s="9">
        <f t="shared" si="16"/>
        <v>36.91935483870968</v>
      </c>
      <c r="P80" s="10">
        <f t="shared" si="17"/>
        <v>40</v>
      </c>
      <c r="Q80" s="20">
        <v>21</v>
      </c>
      <c r="R80" s="20">
        <v>19</v>
      </c>
      <c r="S80" s="10">
        <f t="shared" si="18"/>
        <v>37</v>
      </c>
      <c r="T80" s="20">
        <v>20</v>
      </c>
      <c r="U80" s="20">
        <v>17</v>
      </c>
      <c r="V80" s="11">
        <f>'[1]1 квартал'!D80+'[1]2 квартал'!D80</f>
        <v>59.5</v>
      </c>
      <c r="Y80" s="11">
        <f>'[1]1 квартал'!G80+'[1]2 квартал'!G80</f>
        <v>23.827999999999999</v>
      </c>
    </row>
    <row r="81" spans="1:25" ht="25.5">
      <c r="A81" s="19" t="s">
        <v>139</v>
      </c>
      <c r="B81" s="58" t="s">
        <v>140</v>
      </c>
      <c r="C81" s="13" t="s">
        <v>16</v>
      </c>
      <c r="D81" s="14">
        <f t="shared" si="19"/>
        <v>121.5</v>
      </c>
      <c r="E81" s="14">
        <f>'[1]1 квартал'!E81+'[1]2 квартал'!E81</f>
        <v>65</v>
      </c>
      <c r="F81" s="14">
        <f>'[1]1 квартал'!F81+'[1]2 квартал'!F81</f>
        <v>56.5</v>
      </c>
      <c r="G81" s="9">
        <f t="shared" si="14"/>
        <v>129</v>
      </c>
      <c r="H81" s="15">
        <f>'[1]1 квартал'!H81+'[1]2 квартал'!H81</f>
        <v>68.37</v>
      </c>
      <c r="I81" s="15">
        <f>'[1]1 квартал'!I81+'[1]2 квартал'!I81</f>
        <v>60.63</v>
      </c>
      <c r="J81" s="9">
        <f t="shared" si="15"/>
        <v>7.5</v>
      </c>
      <c r="K81" s="9">
        <f t="shared" si="15"/>
        <v>3.3700000000000045</v>
      </c>
      <c r="L81" s="9">
        <f t="shared" si="15"/>
        <v>4.1300000000000026</v>
      </c>
      <c r="M81" s="9">
        <f t="shared" si="16"/>
        <v>106.17283950617285</v>
      </c>
      <c r="N81" s="9">
        <f t="shared" si="16"/>
        <v>105.18461538461538</v>
      </c>
      <c r="O81" s="9">
        <f t="shared" si="16"/>
        <v>107.30973451327435</v>
      </c>
      <c r="P81" s="10">
        <f t="shared" si="17"/>
        <v>0</v>
      </c>
      <c r="Q81" s="20">
        <v>0</v>
      </c>
      <c r="R81" s="20">
        <v>0</v>
      </c>
      <c r="S81" s="10">
        <f t="shared" si="18"/>
        <v>0</v>
      </c>
      <c r="T81" s="20">
        <v>0</v>
      </c>
      <c r="U81" s="20">
        <v>0</v>
      </c>
      <c r="V81" s="11">
        <f>'[1]1 квартал'!D81+'[1]2 квартал'!D81</f>
        <v>121.5</v>
      </c>
      <c r="Y81" s="11">
        <f>'[1]1 квартал'!G81+'[1]2 квартал'!G81</f>
        <v>129</v>
      </c>
    </row>
    <row r="82" spans="1:25" ht="38.25">
      <c r="A82" s="19" t="s">
        <v>141</v>
      </c>
      <c r="B82" s="58" t="s">
        <v>142</v>
      </c>
      <c r="C82" s="13" t="s">
        <v>16</v>
      </c>
      <c r="D82" s="14">
        <f t="shared" si="19"/>
        <v>150.5</v>
      </c>
      <c r="E82" s="14">
        <f>'[1]1 квартал'!E82+'[1]2 квартал'!E82</f>
        <v>0</v>
      </c>
      <c r="F82" s="14">
        <f>'[1]1 квартал'!F82+'[1]2 квартал'!F82</f>
        <v>150.5</v>
      </c>
      <c r="G82" s="9">
        <f t="shared" si="14"/>
        <v>106.91999999999999</v>
      </c>
      <c r="H82" s="15">
        <f>'[1]1 квартал'!H82+'[1]2 квартал'!H82</f>
        <v>1.7070000000000001</v>
      </c>
      <c r="I82" s="15">
        <f>'[1]1 квартал'!I82+'[1]2 квартал'!I82</f>
        <v>105.21299999999999</v>
      </c>
      <c r="J82" s="9">
        <f t="shared" si="15"/>
        <v>-43.580000000000013</v>
      </c>
      <c r="K82" s="9">
        <f t="shared" si="15"/>
        <v>1.7070000000000001</v>
      </c>
      <c r="L82" s="9">
        <f t="shared" si="15"/>
        <v>-45.287000000000006</v>
      </c>
      <c r="M82" s="9">
        <f t="shared" si="16"/>
        <v>71.043189368770754</v>
      </c>
      <c r="N82" s="9"/>
      <c r="O82" s="9">
        <f t="shared" si="16"/>
        <v>69.908970099667769</v>
      </c>
      <c r="P82" s="10">
        <f t="shared" si="17"/>
        <v>0</v>
      </c>
      <c r="Q82" s="20">
        <v>0</v>
      </c>
      <c r="R82" s="20">
        <v>0</v>
      </c>
      <c r="S82" s="10">
        <f t="shared" si="18"/>
        <v>0</v>
      </c>
      <c r="T82" s="20">
        <v>0</v>
      </c>
      <c r="U82" s="20">
        <v>0</v>
      </c>
      <c r="V82" s="11">
        <f>'[1]1 квартал'!D82+'[1]2 квартал'!D82</f>
        <v>150.5</v>
      </c>
      <c r="Y82" s="11">
        <f>'[1]1 квартал'!G82+'[1]2 квартал'!G82</f>
        <v>106.92</v>
      </c>
    </row>
    <row r="83" spans="1:25" ht="38.25">
      <c r="A83" s="19" t="s">
        <v>143</v>
      </c>
      <c r="B83" s="58" t="s">
        <v>144</v>
      </c>
      <c r="C83" s="13" t="s">
        <v>16</v>
      </c>
      <c r="D83" s="14">
        <f t="shared" si="19"/>
        <v>691.75</v>
      </c>
      <c r="E83" s="14">
        <f>'[1]1 квартал'!E83+'[1]2 квартал'!E83</f>
        <v>371.75</v>
      </c>
      <c r="F83" s="14">
        <f>'[1]1 квартал'!F83+'[1]2 квартал'!F83</f>
        <v>320</v>
      </c>
      <c r="G83" s="9">
        <f t="shared" si="14"/>
        <v>850</v>
      </c>
      <c r="H83" s="15">
        <f>'[1]1 квартал'!H83+'[1]2 квартал'!H83</f>
        <v>453.05</v>
      </c>
      <c r="I83" s="15">
        <f>'[1]1 квартал'!I83+'[1]2 квартал'!I83</f>
        <v>396.95</v>
      </c>
      <c r="J83" s="27">
        <f>K83+L83</f>
        <v>158.25</v>
      </c>
      <c r="K83" s="27">
        <f t="shared" si="15"/>
        <v>81.300000000000011</v>
      </c>
      <c r="L83" s="27">
        <f t="shared" si="15"/>
        <v>76.949999999999989</v>
      </c>
      <c r="M83" s="27">
        <f>N83+O83</f>
        <v>245.91641097848014</v>
      </c>
      <c r="N83" s="27">
        <f t="shared" si="16"/>
        <v>121.86953597848016</v>
      </c>
      <c r="O83" s="27">
        <f t="shared" si="16"/>
        <v>124.046875</v>
      </c>
      <c r="P83" s="10"/>
      <c r="Q83" s="20"/>
      <c r="R83" s="20"/>
      <c r="S83" s="10"/>
      <c r="T83" s="20"/>
      <c r="U83" s="20"/>
      <c r="V83" s="11">
        <f>'[1]1 квартал'!D83+'[1]2 квартал'!D83</f>
        <v>691.75</v>
      </c>
      <c r="Y83" s="11">
        <f>'[1]1 квартал'!G83+'[1]2 квартал'!G83</f>
        <v>850</v>
      </c>
    </row>
    <row r="84" spans="1:25">
      <c r="A84" s="28" t="s">
        <v>145</v>
      </c>
      <c r="B84" s="58" t="s">
        <v>146</v>
      </c>
      <c r="C84" s="13" t="s">
        <v>16</v>
      </c>
      <c r="D84" s="26">
        <f t="shared" si="19"/>
        <v>0</v>
      </c>
      <c r="E84" s="26">
        <v>0</v>
      </c>
      <c r="F84" s="26">
        <v>0</v>
      </c>
      <c r="G84" s="9">
        <f t="shared" si="14"/>
        <v>0</v>
      </c>
      <c r="H84" s="15">
        <f>'[1]1 квартал'!H84+'[1]2 квартал'!H84</f>
        <v>0</v>
      </c>
      <c r="I84" s="15">
        <f>'[1]1 квартал'!I84+'[1]2 квартал'!I84</f>
        <v>0</v>
      </c>
      <c r="J84" s="27">
        <f>K84+L84</f>
        <v>0</v>
      </c>
      <c r="K84" s="27">
        <f t="shared" si="15"/>
        <v>0</v>
      </c>
      <c r="L84" s="27">
        <f t="shared" si="15"/>
        <v>0</v>
      </c>
      <c r="M84" s="27"/>
      <c r="N84" s="27"/>
      <c r="O84" s="27"/>
      <c r="P84" s="10"/>
      <c r="Q84" s="20"/>
      <c r="R84" s="20"/>
      <c r="S84" s="10"/>
      <c r="T84" s="20"/>
      <c r="U84" s="20"/>
      <c r="V84" s="11"/>
      <c r="Y84" s="11"/>
    </row>
    <row r="85" spans="1:25" ht="25.5">
      <c r="A85" s="12" t="s">
        <v>147</v>
      </c>
      <c r="B85" s="56" t="s">
        <v>148</v>
      </c>
      <c r="C85" s="7" t="s">
        <v>16</v>
      </c>
      <c r="D85" s="8">
        <f t="shared" si="19"/>
        <v>110851.87857142856</v>
      </c>
      <c r="E85" s="8">
        <f>E87+E88+E89+E90+E91+E92+E93</f>
        <v>55980.05</v>
      </c>
      <c r="F85" s="8">
        <f>F87+F88+F89+F90+F91+F92+F93</f>
        <v>54871.828571428567</v>
      </c>
      <c r="G85" s="9">
        <f t="shared" si="14"/>
        <v>100466.23199999999</v>
      </c>
      <c r="H85" s="8">
        <f>H87+H88+H89+H90+H91+H92+H93</f>
        <v>50923.508000000002</v>
      </c>
      <c r="I85" s="8">
        <f>I87+I88+I89+I90+I91+I92+I93</f>
        <v>49542.723999999995</v>
      </c>
      <c r="J85" s="9">
        <f t="shared" si="15"/>
        <v>-10385.646571428573</v>
      </c>
      <c r="K85" s="9">
        <f t="shared" si="15"/>
        <v>-5056.5420000000013</v>
      </c>
      <c r="L85" s="9">
        <f t="shared" si="15"/>
        <v>-5329.1045714285719</v>
      </c>
      <c r="M85" s="9">
        <f t="shared" si="16"/>
        <v>90.631059477502248</v>
      </c>
      <c r="N85" s="9">
        <f t="shared" si="16"/>
        <v>90.967242794531273</v>
      </c>
      <c r="O85" s="9">
        <f t="shared" si="16"/>
        <v>90.288086418531705</v>
      </c>
      <c r="P85" s="10" t="e">
        <f t="shared" si="17"/>
        <v>#REF!</v>
      </c>
      <c r="Q85" s="22" t="e">
        <f>Q87+Q88+Q89+Q90+Q91+Q92+Q93</f>
        <v>#REF!</v>
      </c>
      <c r="R85" s="22" t="e">
        <f>R87+R88+R89+R90+R91+R92+R93</f>
        <v>#REF!</v>
      </c>
      <c r="S85" s="10" t="e">
        <f t="shared" si="18"/>
        <v>#REF!</v>
      </c>
      <c r="T85" s="22" t="e">
        <f>T87+T88+T89+T90+T91+T92+T93</f>
        <v>#REF!</v>
      </c>
      <c r="U85" s="22" t="e">
        <f>U87+U88+U89+U90+U91+U92+U93</f>
        <v>#REF!</v>
      </c>
      <c r="V85" s="11">
        <f>'[1]1 квартал'!D85+'[1]2 квартал'!D85</f>
        <v>110851.87857142856</v>
      </c>
      <c r="Y85" s="11">
        <f>'[1]1 квартал'!G85+'[1]2 квартал'!G85</f>
        <v>100466.232</v>
      </c>
    </row>
    <row r="86" spans="1:25">
      <c r="A86" s="51"/>
      <c r="B86" s="57" t="s">
        <v>19</v>
      </c>
      <c r="C86" s="13"/>
      <c r="D86" s="14"/>
      <c r="E86" s="14"/>
      <c r="F86" s="24"/>
      <c r="G86" s="9"/>
      <c r="H86" s="9"/>
      <c r="I86" s="9"/>
      <c r="J86" s="9"/>
      <c r="K86" s="9"/>
      <c r="L86" s="9"/>
      <c r="M86" s="9"/>
      <c r="N86" s="9"/>
      <c r="O86" s="9"/>
      <c r="P86" s="10"/>
      <c r="Q86" s="17"/>
      <c r="R86" s="17"/>
      <c r="S86" s="10"/>
      <c r="T86" s="17"/>
      <c r="U86" s="17"/>
      <c r="V86" s="11">
        <f>'[1]1 квартал'!D86+'[1]2 квартал'!D86</f>
        <v>0</v>
      </c>
      <c r="Y86" s="11">
        <f>'[1]1 квартал'!G86+'[1]2 квартал'!G86</f>
        <v>160071.62099999998</v>
      </c>
    </row>
    <row r="87" spans="1:25">
      <c r="A87" s="51" t="s">
        <v>149</v>
      </c>
      <c r="B87" s="58" t="s">
        <v>37</v>
      </c>
      <c r="C87" s="13" t="s">
        <v>16</v>
      </c>
      <c r="D87" s="14">
        <f t="shared" ref="D87:D93" si="20">E87+F87</f>
        <v>79434.100000000006</v>
      </c>
      <c r="E87" s="14">
        <f>'[1]1 квартал'!E87+'[1]2 квартал'!E87</f>
        <v>39527</v>
      </c>
      <c r="F87" s="14">
        <f>'[1]1 квартал'!F87+'[1]2 квартал'!F87</f>
        <v>39907.1</v>
      </c>
      <c r="G87" s="9">
        <f t="shared" si="14"/>
        <v>72629.432000000001</v>
      </c>
      <c r="H87" s="15">
        <f>'[1]1 квартал'!H87+'[1]2 квартал'!H87</f>
        <v>36290.451000000001</v>
      </c>
      <c r="I87" s="15">
        <f>'[1]1 квартал'!I87+'[1]2 квартал'!I87</f>
        <v>36338.981</v>
      </c>
      <c r="J87" s="9">
        <f t="shared" si="15"/>
        <v>-6804.6680000000051</v>
      </c>
      <c r="K87" s="9">
        <f t="shared" si="15"/>
        <v>-3236.5489999999991</v>
      </c>
      <c r="L87" s="9">
        <f t="shared" si="15"/>
        <v>-3568.1189999999988</v>
      </c>
      <c r="M87" s="9">
        <f t="shared" si="16"/>
        <v>91.433568203076504</v>
      </c>
      <c r="N87" s="9">
        <f t="shared" si="16"/>
        <v>91.811802059351834</v>
      </c>
      <c r="O87" s="9">
        <f t="shared" si="16"/>
        <v>91.058936880905904</v>
      </c>
      <c r="P87" s="10">
        <f t="shared" si="17"/>
        <v>28441</v>
      </c>
      <c r="Q87" s="20">
        <v>14367</v>
      </c>
      <c r="R87" s="20">
        <v>14074</v>
      </c>
      <c r="S87" s="10">
        <f t="shared" si="18"/>
        <v>28443</v>
      </c>
      <c r="T87" s="20">
        <v>14368</v>
      </c>
      <c r="U87" s="20">
        <v>14075</v>
      </c>
      <c r="V87" s="11">
        <f>'[1]1 квартал'!D87+'[1]2 квартал'!D87</f>
        <v>79434.100000000006</v>
      </c>
      <c r="Y87" s="11">
        <f>'[1]1 квартал'!G87+'[1]2 квартал'!G87</f>
        <v>72629.432000000001</v>
      </c>
    </row>
    <row r="88" spans="1:25" ht="25.5">
      <c r="A88" s="51" t="s">
        <v>150</v>
      </c>
      <c r="B88" s="58" t="s">
        <v>39</v>
      </c>
      <c r="C88" s="13" t="s">
        <v>16</v>
      </c>
      <c r="D88" s="14">
        <f t="shared" si="20"/>
        <v>6791.5</v>
      </c>
      <c r="E88" s="14">
        <f>'[1]1 квартал'!E88+'[1]2 квартал'!E88</f>
        <v>3379.5</v>
      </c>
      <c r="F88" s="14">
        <f>'[1]1 квартал'!F88+'[1]2 квартал'!F88</f>
        <v>3412</v>
      </c>
      <c r="G88" s="9">
        <f t="shared" si="14"/>
        <v>6159.2809999999999</v>
      </c>
      <c r="H88" s="15">
        <f>'[1]1 квартал'!H88+'[1]2 квартал'!H88</f>
        <v>3077.6080000000002</v>
      </c>
      <c r="I88" s="15">
        <f>'[1]1 квартал'!I88+'[1]2 квартал'!I88</f>
        <v>3081.6729999999998</v>
      </c>
      <c r="J88" s="9">
        <f t="shared" si="15"/>
        <v>-632.21900000000005</v>
      </c>
      <c r="K88" s="9">
        <f t="shared" si="15"/>
        <v>-301.89199999999983</v>
      </c>
      <c r="L88" s="9">
        <f t="shared" si="15"/>
        <v>-330.32700000000023</v>
      </c>
      <c r="M88" s="9">
        <f t="shared" si="16"/>
        <v>90.691025546639182</v>
      </c>
      <c r="N88" s="9">
        <f t="shared" si="16"/>
        <v>91.066962568427286</v>
      </c>
      <c r="O88" s="9">
        <f t="shared" si="16"/>
        <v>90.318669402110203</v>
      </c>
      <c r="P88" s="10">
        <f t="shared" si="17"/>
        <v>2432</v>
      </c>
      <c r="Q88" s="20">
        <v>1229</v>
      </c>
      <c r="R88" s="20">
        <v>1203</v>
      </c>
      <c r="S88" s="10">
        <f t="shared" si="18"/>
        <v>2431</v>
      </c>
      <c r="T88" s="20">
        <v>1227</v>
      </c>
      <c r="U88" s="20">
        <v>1204</v>
      </c>
      <c r="V88" s="11">
        <f>'[1]1 квартал'!D88+'[1]2 квартал'!D88</f>
        <v>6791.5</v>
      </c>
      <c r="Y88" s="11">
        <f>'[1]1 квартал'!G88+'[1]2 квартал'!G88</f>
        <v>6159.2809999999999</v>
      </c>
    </row>
    <row r="89" spans="1:25" ht="25.5">
      <c r="A89" s="51" t="s">
        <v>151</v>
      </c>
      <c r="B89" s="58" t="s">
        <v>94</v>
      </c>
      <c r="C89" s="13" t="s">
        <v>16</v>
      </c>
      <c r="D89" s="14">
        <f t="shared" si="20"/>
        <v>2382.5</v>
      </c>
      <c r="E89" s="14">
        <f>'[1]1 квартал'!E89+'[1]2 квартал'!E89</f>
        <v>1185.5</v>
      </c>
      <c r="F89" s="14">
        <f>'[1]1 квартал'!F89+'[1]2 квартал'!F89</f>
        <v>1197</v>
      </c>
      <c r="G89" s="9">
        <f t="shared" si="14"/>
        <v>2087.3389999999999</v>
      </c>
      <c r="H89" s="15">
        <f>'[1]1 квартал'!H89+'[1]2 квартал'!H89</f>
        <v>1042.9760000000001</v>
      </c>
      <c r="I89" s="15">
        <f>'[1]1 квартал'!I89+'[1]2 квартал'!I89</f>
        <v>1044.3630000000001</v>
      </c>
      <c r="J89" s="9">
        <f t="shared" si="15"/>
        <v>-295.16100000000006</v>
      </c>
      <c r="K89" s="9">
        <f t="shared" si="15"/>
        <v>-142.52399999999989</v>
      </c>
      <c r="L89" s="9">
        <f t="shared" si="15"/>
        <v>-152.63699999999994</v>
      </c>
      <c r="M89" s="9">
        <f t="shared" si="16"/>
        <v>87.611290661070313</v>
      </c>
      <c r="N89" s="9">
        <f t="shared" si="16"/>
        <v>87.977730915225649</v>
      </c>
      <c r="O89" s="9">
        <f t="shared" si="16"/>
        <v>87.248370927318291</v>
      </c>
      <c r="P89" s="10">
        <f t="shared" si="17"/>
        <v>541</v>
      </c>
      <c r="Q89" s="20">
        <v>273</v>
      </c>
      <c r="R89" s="20">
        <v>268</v>
      </c>
      <c r="S89" s="10">
        <f t="shared" si="18"/>
        <v>539</v>
      </c>
      <c r="T89" s="20">
        <v>273</v>
      </c>
      <c r="U89" s="20">
        <v>266</v>
      </c>
      <c r="V89" s="11">
        <f>'[1]1 квартал'!D89+'[1]2 квартал'!D89</f>
        <v>2382.5</v>
      </c>
      <c r="Y89" s="11">
        <f>'[1]1 квартал'!G89+'[1]2 квартал'!G89</f>
        <v>2087.3389999999999</v>
      </c>
    </row>
    <row r="90" spans="1:25">
      <c r="A90" s="51" t="s">
        <v>152</v>
      </c>
      <c r="B90" s="58" t="s">
        <v>153</v>
      </c>
      <c r="C90" s="13" t="s">
        <v>16</v>
      </c>
      <c r="D90" s="14">
        <f t="shared" si="20"/>
        <v>4064.5</v>
      </c>
      <c r="E90" s="14">
        <f>'[1]1 квартал'!E90+'[1]2 квартал'!E90</f>
        <v>2207</v>
      </c>
      <c r="F90" s="14">
        <f>'[1]1 квартал'!F90+'[1]2 квартал'!F90</f>
        <v>1857.5</v>
      </c>
      <c r="G90" s="9">
        <f t="shared" si="14"/>
        <v>3235.6120000000001</v>
      </c>
      <c r="H90" s="15">
        <f>'[1]1 квартал'!H90+'[1]2 квартал'!H90</f>
        <v>1729.723</v>
      </c>
      <c r="I90" s="15">
        <f>'[1]1 квартал'!I90+'[1]2 квартал'!I90</f>
        <v>1505.8889999999999</v>
      </c>
      <c r="J90" s="9">
        <f t="shared" si="15"/>
        <v>-828.88799999999992</v>
      </c>
      <c r="K90" s="9">
        <f t="shared" si="15"/>
        <v>-477.27700000000004</v>
      </c>
      <c r="L90" s="9">
        <f t="shared" si="15"/>
        <v>-351.6110000000001</v>
      </c>
      <c r="M90" s="9">
        <f t="shared" si="16"/>
        <v>79.606642883503511</v>
      </c>
      <c r="N90" s="9">
        <f t="shared" si="16"/>
        <v>78.374399637516987</v>
      </c>
      <c r="O90" s="9">
        <f t="shared" si="16"/>
        <v>81.070740242261095</v>
      </c>
      <c r="P90" s="10">
        <f t="shared" si="17"/>
        <v>1510</v>
      </c>
      <c r="Q90" s="20">
        <v>801</v>
      </c>
      <c r="R90" s="20">
        <v>709</v>
      </c>
      <c r="S90" s="10">
        <f t="shared" si="18"/>
        <v>1510</v>
      </c>
      <c r="T90" s="20">
        <v>800</v>
      </c>
      <c r="U90" s="20">
        <v>710</v>
      </c>
      <c r="V90" s="11">
        <f>'[1]1 квартал'!D90+'[1]2 квартал'!D90</f>
        <v>4064.5</v>
      </c>
      <c r="Y90" s="11">
        <f>'[1]1 квартал'!G90+'[1]2 квартал'!G90</f>
        <v>3235.6120000000001</v>
      </c>
    </row>
    <row r="91" spans="1:25">
      <c r="A91" s="51" t="s">
        <v>154</v>
      </c>
      <c r="B91" s="58" t="s">
        <v>45</v>
      </c>
      <c r="C91" s="13" t="s">
        <v>16</v>
      </c>
      <c r="D91" s="14">
        <f t="shared" si="20"/>
        <v>1230</v>
      </c>
      <c r="E91" s="14">
        <f>'[1]1 квартал'!E91+'[1]2 квартал'!E91</f>
        <v>719.5</v>
      </c>
      <c r="F91" s="14">
        <f>'[1]1 квартал'!F91+'[1]2 квартал'!F91</f>
        <v>510.5</v>
      </c>
      <c r="G91" s="9">
        <f t="shared" si="14"/>
        <v>910.36400000000003</v>
      </c>
      <c r="H91" s="15">
        <f>'[1]1 квартал'!H91+'[1]2 квартал'!H91</f>
        <v>534.71500000000003</v>
      </c>
      <c r="I91" s="15">
        <f>'[1]1 квартал'!I91+'[1]2 квартал'!I91</f>
        <v>375.64899999999994</v>
      </c>
      <c r="J91" s="9">
        <f t="shared" si="15"/>
        <v>-319.63599999999997</v>
      </c>
      <c r="K91" s="9">
        <f t="shared" si="15"/>
        <v>-184.78499999999997</v>
      </c>
      <c r="L91" s="9">
        <f t="shared" si="15"/>
        <v>-134.85100000000006</v>
      </c>
      <c r="M91" s="9">
        <f t="shared" si="16"/>
        <v>74.013333333333335</v>
      </c>
      <c r="N91" s="9">
        <f t="shared" si="16"/>
        <v>74.317581653926339</v>
      </c>
      <c r="O91" s="9">
        <f t="shared" si="16"/>
        <v>73.584524975514185</v>
      </c>
      <c r="P91" s="10">
        <f t="shared" si="17"/>
        <v>423</v>
      </c>
      <c r="Q91" s="20">
        <v>247</v>
      </c>
      <c r="R91" s="20">
        <v>176</v>
      </c>
      <c r="S91" s="10">
        <f t="shared" si="18"/>
        <v>422</v>
      </c>
      <c r="T91" s="20">
        <v>248</v>
      </c>
      <c r="U91" s="20">
        <v>174</v>
      </c>
      <c r="V91" s="11">
        <f>'[1]1 квартал'!D91+'[1]2 квартал'!D91</f>
        <v>1230</v>
      </c>
      <c r="Y91" s="11">
        <f>'[1]1 квартал'!G91+'[1]2 квартал'!G91</f>
        <v>910.36400000000003</v>
      </c>
    </row>
    <row r="92" spans="1:25">
      <c r="A92" s="51" t="s">
        <v>155</v>
      </c>
      <c r="B92" s="58" t="s">
        <v>156</v>
      </c>
      <c r="C92" s="13" t="s">
        <v>16</v>
      </c>
      <c r="D92" s="14">
        <f t="shared" si="20"/>
        <v>3177.5</v>
      </c>
      <c r="E92" s="14">
        <f>'[1]1 квартал'!E92+'[1]2 квартал'!E92</f>
        <v>1582</v>
      </c>
      <c r="F92" s="14">
        <f>'[1]1 квартал'!F92+'[1]2 квартал'!F92</f>
        <v>1595.5</v>
      </c>
      <c r="G92" s="9">
        <f t="shared" si="14"/>
        <v>3200</v>
      </c>
      <c r="H92" s="15">
        <f>'[1]1 квартал'!H92+'[1]2 квартал'!H92</f>
        <v>1665.2849999999999</v>
      </c>
      <c r="I92" s="15">
        <f>'[1]1 квартал'!I92+'[1]2 квартал'!I92</f>
        <v>1534.7149999999999</v>
      </c>
      <c r="J92" s="9">
        <f t="shared" si="15"/>
        <v>22.5</v>
      </c>
      <c r="K92" s="9">
        <f t="shared" si="15"/>
        <v>83.284999999999854</v>
      </c>
      <c r="L92" s="9">
        <f t="shared" si="15"/>
        <v>-60.785000000000082</v>
      </c>
      <c r="M92" s="9">
        <f t="shared" si="16"/>
        <v>100.7081038552321</v>
      </c>
      <c r="N92" s="9">
        <f t="shared" si="16"/>
        <v>105.26453855878634</v>
      </c>
      <c r="O92" s="9">
        <f t="shared" si="16"/>
        <v>96.190222500783449</v>
      </c>
      <c r="P92" s="10">
        <f t="shared" si="17"/>
        <v>1336</v>
      </c>
      <c r="Q92" s="20">
        <v>708</v>
      </c>
      <c r="R92" s="20">
        <v>628</v>
      </c>
      <c r="S92" s="10">
        <f t="shared" si="18"/>
        <v>1335</v>
      </c>
      <c r="T92" s="20">
        <v>709</v>
      </c>
      <c r="U92" s="20">
        <v>626</v>
      </c>
      <c r="V92" s="11">
        <f>'[1]1 квартал'!D92+'[1]2 квартал'!D92</f>
        <v>3177.5</v>
      </c>
      <c r="Y92" s="11">
        <f>'[1]1 квартал'!G92+'[1]2 квартал'!G92</f>
        <v>3200</v>
      </c>
    </row>
    <row r="93" spans="1:25">
      <c r="A93" s="51" t="s">
        <v>157</v>
      </c>
      <c r="B93" s="58" t="s">
        <v>158</v>
      </c>
      <c r="C93" s="13" t="s">
        <v>16</v>
      </c>
      <c r="D93" s="8">
        <f t="shared" si="20"/>
        <v>13771.778571428571</v>
      </c>
      <c r="E93" s="8">
        <f>E95+E96+E97+E98+E99</f>
        <v>7379.55</v>
      </c>
      <c r="F93" s="8">
        <f>F95+F96+F97+F98+F99</f>
        <v>6392.2285714285708</v>
      </c>
      <c r="G93" s="9">
        <f t="shared" si="14"/>
        <v>12244.204000000002</v>
      </c>
      <c r="H93" s="8">
        <f>H95+H96+H97+H98+H99</f>
        <v>6582.75</v>
      </c>
      <c r="I93" s="8">
        <f>I95+I96+I97+I98+I99</f>
        <v>5661.4540000000006</v>
      </c>
      <c r="J93" s="9">
        <f t="shared" si="15"/>
        <v>-1527.5745714285695</v>
      </c>
      <c r="K93" s="9">
        <f t="shared" si="15"/>
        <v>-796.80000000000018</v>
      </c>
      <c r="L93" s="9">
        <f t="shared" si="15"/>
        <v>-730.7745714285702</v>
      </c>
      <c r="M93" s="9">
        <f t="shared" si="16"/>
        <v>88.90793543110162</v>
      </c>
      <c r="N93" s="9">
        <f t="shared" si="16"/>
        <v>89.202593654084595</v>
      </c>
      <c r="O93" s="9">
        <f t="shared" si="16"/>
        <v>88.567765322176953</v>
      </c>
      <c r="P93" s="10" t="e">
        <f t="shared" si="17"/>
        <v>#REF!</v>
      </c>
      <c r="Q93" s="22" t="e">
        <f>Q95+Q96+Q97+Q98+#REF!+Q99</f>
        <v>#REF!</v>
      </c>
      <c r="R93" s="22" t="e">
        <f>R95+R96+R97+R98+#REF!+R99</f>
        <v>#REF!</v>
      </c>
      <c r="S93" s="10" t="e">
        <f t="shared" si="18"/>
        <v>#REF!</v>
      </c>
      <c r="T93" s="22" t="e">
        <f>T95+T96+T97+T98+#REF!+T99</f>
        <v>#REF!</v>
      </c>
      <c r="U93" s="22" t="e">
        <f>U95+U96+U97+U98+#REF!+U99</f>
        <v>#REF!</v>
      </c>
      <c r="V93" s="11">
        <f>'[1]1 квартал'!D93+'[1]2 квартал'!D93</f>
        <v>13771.778571428571</v>
      </c>
      <c r="Y93" s="11">
        <f>'[1]1 квартал'!G93+'[1]2 квартал'!G93</f>
        <v>12244.204</v>
      </c>
    </row>
    <row r="94" spans="1:25">
      <c r="A94" s="51"/>
      <c r="B94" s="58" t="s">
        <v>19</v>
      </c>
      <c r="C94" s="13"/>
      <c r="D94" s="14"/>
      <c r="E94" s="14"/>
      <c r="F94" s="14"/>
      <c r="G94" s="9"/>
      <c r="H94" s="16"/>
      <c r="I94" s="16"/>
      <c r="J94" s="9"/>
      <c r="K94" s="9"/>
      <c r="L94" s="9"/>
      <c r="M94" s="9"/>
      <c r="N94" s="9"/>
      <c r="O94" s="9"/>
      <c r="P94" s="10"/>
      <c r="Q94" s="17"/>
      <c r="R94" s="17"/>
      <c r="S94" s="10"/>
      <c r="T94" s="17"/>
      <c r="U94" s="17"/>
      <c r="V94" s="11">
        <f>'[1]1 квартал'!D94+'[1]2 квартал'!D94</f>
        <v>0</v>
      </c>
      <c r="Y94" s="11">
        <f>'[1]1 квартал'!G94+'[1]2 квартал'!G94</f>
        <v>0</v>
      </c>
    </row>
    <row r="95" spans="1:25">
      <c r="A95" s="19" t="s">
        <v>159</v>
      </c>
      <c r="B95" s="58" t="s">
        <v>103</v>
      </c>
      <c r="C95" s="13" t="s">
        <v>16</v>
      </c>
      <c r="D95" s="14">
        <f t="shared" ref="D95:D104" si="21">E95+F95</f>
        <v>123.42857142857143</v>
      </c>
      <c r="E95" s="14">
        <f>'[1]1 квартал'!E95+'[1]2 квартал'!E95</f>
        <v>80</v>
      </c>
      <c r="F95" s="14">
        <f>'[1]1 квартал'!F95+'[1]2 квартал'!F95</f>
        <v>43.428571428571431</v>
      </c>
      <c r="G95" s="9">
        <f t="shared" si="14"/>
        <v>184.76900000000001</v>
      </c>
      <c r="H95" s="15">
        <f>'[1]1 квартал'!H95+'[1]2 квартал'!H95</f>
        <v>120.09000000000002</v>
      </c>
      <c r="I95" s="15">
        <f>'[1]1 квартал'!I95+'[1]2 квартал'!I95</f>
        <v>64.679000000000002</v>
      </c>
      <c r="J95" s="9">
        <f t="shared" si="15"/>
        <v>61.340428571428575</v>
      </c>
      <c r="K95" s="9">
        <f t="shared" si="15"/>
        <v>40.090000000000018</v>
      </c>
      <c r="L95" s="9">
        <f t="shared" si="15"/>
        <v>21.250428571428571</v>
      </c>
      <c r="M95" s="9">
        <f t="shared" si="16"/>
        <v>149.69710648148148</v>
      </c>
      <c r="N95" s="9">
        <f t="shared" si="16"/>
        <v>150.11250000000004</v>
      </c>
      <c r="O95" s="9">
        <f t="shared" si="16"/>
        <v>148.93190789473684</v>
      </c>
      <c r="P95" s="10">
        <f t="shared" si="17"/>
        <v>24</v>
      </c>
      <c r="Q95" s="20">
        <v>13</v>
      </c>
      <c r="R95" s="20">
        <v>11</v>
      </c>
      <c r="S95" s="10">
        <f t="shared" si="18"/>
        <v>70</v>
      </c>
      <c r="T95" s="20">
        <v>38</v>
      </c>
      <c r="U95" s="20">
        <v>32</v>
      </c>
      <c r="V95" s="11">
        <f>'[1]1 квартал'!D95+'[1]2 квартал'!D95</f>
        <v>123.42857142857143</v>
      </c>
      <c r="Y95" s="11">
        <f>'[1]1 квартал'!G95+'[1]2 квартал'!G95</f>
        <v>184.76900000000001</v>
      </c>
    </row>
    <row r="96" spans="1:25">
      <c r="A96" s="19" t="s">
        <v>160</v>
      </c>
      <c r="B96" s="58" t="s">
        <v>105</v>
      </c>
      <c r="C96" s="13" t="s">
        <v>16</v>
      </c>
      <c r="D96" s="14">
        <f t="shared" si="21"/>
        <v>269.5</v>
      </c>
      <c r="E96" s="14">
        <f>'[1]1 квартал'!E96+'[1]2 квартал'!E96</f>
        <v>176.5</v>
      </c>
      <c r="F96" s="14">
        <f>'[1]1 квартал'!F96+'[1]2 квартал'!F96</f>
        <v>93</v>
      </c>
      <c r="G96" s="9">
        <f t="shared" si="14"/>
        <v>437.73399999999998</v>
      </c>
      <c r="H96" s="15">
        <f>'[1]1 квартал'!H96+'[1]2 квартал'!H96</f>
        <v>284.52699999999999</v>
      </c>
      <c r="I96" s="15">
        <f>'[1]1 квартал'!I96+'[1]2 квартал'!I96</f>
        <v>153.20699999999999</v>
      </c>
      <c r="J96" s="9">
        <f t="shared" si="15"/>
        <v>168.23399999999998</v>
      </c>
      <c r="K96" s="9">
        <f t="shared" si="15"/>
        <v>108.02699999999999</v>
      </c>
      <c r="L96" s="9">
        <f t="shared" si="15"/>
        <v>60.206999999999994</v>
      </c>
      <c r="M96" s="9">
        <f t="shared" si="16"/>
        <v>162.42448979591836</v>
      </c>
      <c r="N96" s="9">
        <f t="shared" si="16"/>
        <v>161.20509915014162</v>
      </c>
      <c r="O96" s="9">
        <f t="shared" si="16"/>
        <v>164.73870967741934</v>
      </c>
      <c r="P96" s="10">
        <f t="shared" si="17"/>
        <v>124</v>
      </c>
      <c r="Q96" s="20">
        <v>66</v>
      </c>
      <c r="R96" s="20">
        <v>58</v>
      </c>
      <c r="S96" s="10">
        <f t="shared" si="18"/>
        <v>123</v>
      </c>
      <c r="T96" s="20">
        <v>66</v>
      </c>
      <c r="U96" s="20">
        <v>57</v>
      </c>
      <c r="V96" s="11">
        <f>'[1]1 квартал'!D96+'[1]2 квартал'!D96</f>
        <v>269.5</v>
      </c>
      <c r="Y96" s="11">
        <f>'[1]1 квартал'!G96+'[1]2 квартал'!G96</f>
        <v>437.73399999999998</v>
      </c>
    </row>
    <row r="97" spans="1:25">
      <c r="A97" s="19" t="s">
        <v>161</v>
      </c>
      <c r="B97" s="58" t="s">
        <v>53</v>
      </c>
      <c r="C97" s="13" t="s">
        <v>16</v>
      </c>
      <c r="D97" s="14">
        <f t="shared" si="21"/>
        <v>395.65</v>
      </c>
      <c r="E97" s="14">
        <f>'[1]1 квартал'!E97+'[1]2 квартал'!E97</f>
        <v>196.55</v>
      </c>
      <c r="F97" s="14">
        <f>'[1]1 квартал'!F97+'[1]2 квартал'!F97</f>
        <v>199.09999999999997</v>
      </c>
      <c r="G97" s="9">
        <f t="shared" si="14"/>
        <v>290.298</v>
      </c>
      <c r="H97" s="15">
        <f>'[1]1 квартал'!H97+'[1]2 квартал'!H97</f>
        <v>143.988</v>
      </c>
      <c r="I97" s="15">
        <f>'[1]1 квартал'!I97+'[1]2 квартал'!I97</f>
        <v>146.31</v>
      </c>
      <c r="J97" s="9">
        <f t="shared" si="15"/>
        <v>-105.35199999999998</v>
      </c>
      <c r="K97" s="9">
        <f t="shared" si="15"/>
        <v>-52.562000000000012</v>
      </c>
      <c r="L97" s="9">
        <f t="shared" si="15"/>
        <v>-52.789999999999964</v>
      </c>
      <c r="M97" s="9">
        <f t="shared" si="16"/>
        <v>73.372425123214967</v>
      </c>
      <c r="N97" s="9">
        <f t="shared" si="16"/>
        <v>73.257695242940727</v>
      </c>
      <c r="O97" s="9">
        <f t="shared" si="16"/>
        <v>73.485685585133112</v>
      </c>
      <c r="P97" s="10">
        <f t="shared" si="17"/>
        <v>179</v>
      </c>
      <c r="Q97" s="20">
        <v>95</v>
      </c>
      <c r="R97" s="20">
        <v>84</v>
      </c>
      <c r="S97" s="10">
        <f t="shared" si="18"/>
        <v>175</v>
      </c>
      <c r="T97" s="20">
        <v>93</v>
      </c>
      <c r="U97" s="20">
        <v>82</v>
      </c>
      <c r="V97" s="11">
        <f>'[1]1 квартал'!D97+'[1]2 квартал'!D97</f>
        <v>395.65</v>
      </c>
      <c r="Y97" s="11">
        <f>'[1]1 квартал'!G97+'[1]2 квартал'!G97</f>
        <v>290.298</v>
      </c>
    </row>
    <row r="98" spans="1:25">
      <c r="A98" s="19" t="s">
        <v>162</v>
      </c>
      <c r="B98" s="58" t="s">
        <v>163</v>
      </c>
      <c r="C98" s="13" t="s">
        <v>16</v>
      </c>
      <c r="D98" s="14">
        <f t="shared" si="21"/>
        <v>153</v>
      </c>
      <c r="E98" s="14">
        <f>'[1]1 квартал'!E98+'[1]2 квартал'!E98</f>
        <v>59</v>
      </c>
      <c r="F98" s="14">
        <f>'[1]1 квартал'!F98+'[1]2 квартал'!F98</f>
        <v>94</v>
      </c>
      <c r="G98" s="9">
        <f t="shared" si="14"/>
        <v>414.35599999999999</v>
      </c>
      <c r="H98" s="15">
        <f>'[1]1 квартал'!H98+'[1]2 квартал'!H98</f>
        <v>183.43900000000002</v>
      </c>
      <c r="I98" s="15">
        <f>'[1]1 квартал'!I98+'[1]2 квартал'!I98</f>
        <v>230.917</v>
      </c>
      <c r="J98" s="9">
        <f t="shared" si="15"/>
        <v>261.35599999999999</v>
      </c>
      <c r="K98" s="9">
        <f t="shared" si="15"/>
        <v>124.43900000000002</v>
      </c>
      <c r="L98" s="9">
        <f t="shared" si="15"/>
        <v>136.917</v>
      </c>
      <c r="M98" s="9">
        <f t="shared" si="16"/>
        <v>270.82091503267975</v>
      </c>
      <c r="N98" s="9">
        <f t="shared" si="16"/>
        <v>310.9135593220339</v>
      </c>
      <c r="O98" s="9">
        <f t="shared" si="16"/>
        <v>245.6563829787234</v>
      </c>
      <c r="P98" s="10">
        <f t="shared" si="17"/>
        <v>333</v>
      </c>
      <c r="Q98" s="20">
        <v>176</v>
      </c>
      <c r="R98" s="20">
        <v>157</v>
      </c>
      <c r="S98" s="10">
        <f t="shared" si="18"/>
        <v>335</v>
      </c>
      <c r="T98" s="20">
        <v>177</v>
      </c>
      <c r="U98" s="20">
        <v>158</v>
      </c>
      <c r="V98" s="11">
        <f>'[1]1 квартал'!D98+'[1]2 квартал'!D98</f>
        <v>153</v>
      </c>
      <c r="Y98" s="11">
        <f>'[1]1 квартал'!G98+'[1]2 квартал'!G98</f>
        <v>414.35599999999999</v>
      </c>
    </row>
    <row r="99" spans="1:25" ht="25.5">
      <c r="A99" s="51" t="s">
        <v>164</v>
      </c>
      <c r="B99" s="58" t="s">
        <v>165</v>
      </c>
      <c r="C99" s="13" t="s">
        <v>16</v>
      </c>
      <c r="D99" s="14">
        <f t="shared" si="21"/>
        <v>12830.2</v>
      </c>
      <c r="E99" s="14">
        <f>'[1]1 квартал'!E99+'[1]2 квартал'!E99</f>
        <v>6867.5</v>
      </c>
      <c r="F99" s="14">
        <f>'[1]1 квартал'!F99+'[1]2 квартал'!F99</f>
        <v>5962.7</v>
      </c>
      <c r="G99" s="9">
        <f t="shared" si="14"/>
        <v>10917.047</v>
      </c>
      <c r="H99" s="15">
        <f>'[1]1 квартал'!H99+'[1]2 квартал'!H99</f>
        <v>5850.7060000000001</v>
      </c>
      <c r="I99" s="15">
        <f>'[1]1 квартал'!I99+'[1]2 квартал'!I99</f>
        <v>5066.3410000000003</v>
      </c>
      <c r="J99" s="9">
        <f t="shared" si="15"/>
        <v>-1913.1530000000002</v>
      </c>
      <c r="K99" s="9">
        <f t="shared" si="15"/>
        <v>-1016.7939999999999</v>
      </c>
      <c r="L99" s="9">
        <f t="shared" si="15"/>
        <v>-896.35899999999947</v>
      </c>
      <c r="M99" s="9">
        <f t="shared" si="16"/>
        <v>85.088673598229178</v>
      </c>
      <c r="N99" s="9">
        <f t="shared" si="16"/>
        <v>85.194117218784129</v>
      </c>
      <c r="O99" s="9">
        <f t="shared" si="16"/>
        <v>84.967229610746813</v>
      </c>
      <c r="P99" s="10">
        <f t="shared" si="17"/>
        <v>9000</v>
      </c>
      <c r="Q99" s="20">
        <v>4543</v>
      </c>
      <c r="R99" s="20">
        <v>4457</v>
      </c>
      <c r="S99" s="10">
        <f t="shared" si="18"/>
        <v>9001</v>
      </c>
      <c r="T99" s="20">
        <v>4543</v>
      </c>
      <c r="U99" s="20">
        <v>4458</v>
      </c>
      <c r="V99" s="11">
        <f>'[1]1 квартал'!D99+'[1]2 квартал'!D99</f>
        <v>12830.2</v>
      </c>
      <c r="Y99" s="11">
        <f>'[1]1 квартал'!G99+'[1]2 квартал'!G99</f>
        <v>10917.046999999999</v>
      </c>
    </row>
    <row r="100" spans="1:25" ht="25.5">
      <c r="A100" s="51" t="s">
        <v>166</v>
      </c>
      <c r="B100" s="58" t="s">
        <v>167</v>
      </c>
      <c r="C100" s="13" t="s">
        <v>16</v>
      </c>
      <c r="D100" s="14">
        <f t="shared" si="21"/>
        <v>98255.7</v>
      </c>
      <c r="E100" s="14">
        <f>'[1]1 квартал'!E100+'[1]2 квартал'!E100</f>
        <v>55288</v>
      </c>
      <c r="F100" s="14">
        <f>'[1]1 квартал'!F100+'[1]2 квартал'!F100</f>
        <v>42967.7</v>
      </c>
      <c r="G100" s="9">
        <f t="shared" si="14"/>
        <v>59605.389000000003</v>
      </c>
      <c r="H100" s="15">
        <f>'[1]1 квартал'!H100+'[1]2 квартал'!H100</f>
        <v>34238.114000000001</v>
      </c>
      <c r="I100" s="15">
        <f>'[1]1 квартал'!I100+'[1]2 квартал'!I100</f>
        <v>25367.275000000001</v>
      </c>
      <c r="J100" s="9">
        <f t="shared" si="15"/>
        <v>-38650.310999999994</v>
      </c>
      <c r="K100" s="9">
        <f t="shared" si="15"/>
        <v>-21049.885999999999</v>
      </c>
      <c r="L100" s="9">
        <f t="shared" si="15"/>
        <v>-17600.424999999996</v>
      </c>
      <c r="M100" s="9">
        <f t="shared" si="16"/>
        <v>60.663543183754228</v>
      </c>
      <c r="N100" s="9">
        <f t="shared" si="16"/>
        <v>61.926844884966002</v>
      </c>
      <c r="O100" s="9">
        <f t="shared" si="16"/>
        <v>59.038009947006707</v>
      </c>
      <c r="P100" s="10">
        <f t="shared" si="17"/>
        <v>51722</v>
      </c>
      <c r="Q100" s="20">
        <v>29492</v>
      </c>
      <c r="R100" s="20">
        <v>22230</v>
      </c>
      <c r="S100" s="10">
        <f t="shared" si="18"/>
        <v>51722</v>
      </c>
      <c r="T100" s="20">
        <v>29494</v>
      </c>
      <c r="U100" s="20">
        <v>22228</v>
      </c>
      <c r="V100" s="11">
        <f>'[1]1 квартал'!D100+'[1]2 квартал'!D100</f>
        <v>98255.7</v>
      </c>
      <c r="Y100" s="11">
        <f>'[1]1 квартал'!G100+'[1]2 квартал'!G100</f>
        <v>59605.388999999996</v>
      </c>
    </row>
    <row r="101" spans="1:25">
      <c r="A101" s="52" t="s">
        <v>168</v>
      </c>
      <c r="B101" s="56" t="s">
        <v>169</v>
      </c>
      <c r="C101" s="7" t="s">
        <v>16</v>
      </c>
      <c r="D101" s="8">
        <f>E101+F101</f>
        <v>1775651.2285714285</v>
      </c>
      <c r="E101" s="8">
        <f>E9+E49</f>
        <v>977519.98571428575</v>
      </c>
      <c r="F101" s="8">
        <f>F9+F49</f>
        <v>798131.24285714282</v>
      </c>
      <c r="G101" s="9">
        <f t="shared" si="14"/>
        <v>1852455.6439999999</v>
      </c>
      <c r="H101" s="8">
        <f>H9+H49</f>
        <v>1011190.473</v>
      </c>
      <c r="I101" s="8">
        <f>I9+I49</f>
        <v>841265.17099999986</v>
      </c>
      <c r="J101" s="9">
        <f t="shared" si="15"/>
        <v>76804.415428571403</v>
      </c>
      <c r="K101" s="9">
        <f t="shared" si="15"/>
        <v>33670.487285714247</v>
      </c>
      <c r="L101" s="9">
        <f t="shared" si="15"/>
        <v>43133.928142857039</v>
      </c>
      <c r="M101" s="9">
        <f t="shared" si="16"/>
        <v>104.32542236857871</v>
      </c>
      <c r="N101" s="9">
        <f t="shared" si="16"/>
        <v>103.44448070400432</v>
      </c>
      <c r="O101" s="9">
        <f t="shared" si="16"/>
        <v>105.4043653257385</v>
      </c>
      <c r="P101" s="10" t="e">
        <f t="shared" si="17"/>
        <v>#REF!</v>
      </c>
      <c r="Q101" s="29" t="e">
        <f>Q9+Q49</f>
        <v>#REF!</v>
      </c>
      <c r="R101" s="29" t="e">
        <f>R9+R49</f>
        <v>#REF!</v>
      </c>
      <c r="S101" s="10" t="e">
        <f t="shared" si="18"/>
        <v>#REF!</v>
      </c>
      <c r="T101" s="29" t="e">
        <f>T9+T49</f>
        <v>#REF!</v>
      </c>
      <c r="U101" s="29" t="e">
        <f>U9+U49</f>
        <v>#REF!</v>
      </c>
      <c r="V101" s="11">
        <f>'[1]1 квартал'!D101+'[1]2 квартал'!D101</f>
        <v>1775651.2285714287</v>
      </c>
      <c r="W101" s="11">
        <f>[1]январь!E101+[1]февраль!E101+[1]март!E101</f>
        <v>491905.0642857143</v>
      </c>
      <c r="X101" s="11">
        <f>[1]январь!F101+[1]февраль!F101+[1]март!F101</f>
        <v>400853.90714285709</v>
      </c>
      <c r="Y101" s="11">
        <f>'[1]1 квартал'!G101+'[1]2 квартал'!G101</f>
        <v>1852455.6440000001</v>
      </c>
    </row>
    <row r="102" spans="1:25">
      <c r="A102" s="52" t="s">
        <v>170</v>
      </c>
      <c r="B102" s="56" t="s">
        <v>171</v>
      </c>
      <c r="C102" s="7" t="s">
        <v>16</v>
      </c>
      <c r="D102" s="8">
        <f>E102+F102</f>
        <v>139013.42148523789</v>
      </c>
      <c r="E102" s="8">
        <f>E104-E101</f>
        <v>76204.841952214134</v>
      </c>
      <c r="F102" s="8">
        <f>F104-F101</f>
        <v>62808.57953302376</v>
      </c>
      <c r="G102" s="9">
        <f t="shared" si="14"/>
        <v>160824.26056391757</v>
      </c>
      <c r="H102" s="8">
        <f>H104-H101</f>
        <v>111671.86118753487</v>
      </c>
      <c r="I102" s="8">
        <f>I104-I101</f>
        <v>49152.399376382702</v>
      </c>
      <c r="J102" s="9">
        <f t="shared" si="15"/>
        <v>21810.839078679681</v>
      </c>
      <c r="K102" s="9">
        <f t="shared" si="15"/>
        <v>35467.019235320739</v>
      </c>
      <c r="L102" s="9">
        <f t="shared" si="15"/>
        <v>-13656.180156641058</v>
      </c>
      <c r="M102" s="9">
        <f t="shared" si="16"/>
        <v>115.68973617485977</v>
      </c>
      <c r="N102" s="9">
        <f t="shared" si="16"/>
        <v>146.54168728223476</v>
      </c>
      <c r="O102" s="9">
        <f t="shared" si="16"/>
        <v>78.257460591891174</v>
      </c>
      <c r="P102" s="10" t="e">
        <f t="shared" si="17"/>
        <v>#REF!</v>
      </c>
      <c r="Q102" s="29" t="e">
        <f>Q104-Q101</f>
        <v>#REF!</v>
      </c>
      <c r="R102" s="29" t="e">
        <f>R104-R101</f>
        <v>#REF!</v>
      </c>
      <c r="S102" s="10" t="e">
        <f t="shared" si="18"/>
        <v>#REF!</v>
      </c>
      <c r="T102" s="29" t="e">
        <f>T104-T101</f>
        <v>#REF!</v>
      </c>
      <c r="U102" s="29" t="e">
        <f>U104-U101</f>
        <v>#REF!</v>
      </c>
      <c r="V102" s="11">
        <f>'[1]1 квартал'!D102+'[1]2 квартал'!D102</f>
        <v>254590.52142857143</v>
      </c>
      <c r="Y102" s="11">
        <f>'[1]1 квартал'!G102+'[1]2 квартал'!G102</f>
        <v>129561.93299999984</v>
      </c>
    </row>
    <row r="103" spans="1:25" ht="25.5">
      <c r="A103" s="52" t="s">
        <v>172</v>
      </c>
      <c r="B103" s="56" t="s">
        <v>173</v>
      </c>
      <c r="C103" s="7" t="s">
        <v>16</v>
      </c>
      <c r="D103" s="9">
        <f t="shared" si="21"/>
        <v>2013499</v>
      </c>
      <c r="E103" s="9">
        <f>'[1]1 квартал'!E103+'[1]2 квартал'!E103</f>
        <v>1199679</v>
      </c>
      <c r="F103" s="9">
        <f>'[1]1 квартал'!F103+'[1]2 квартал'!F103</f>
        <v>813820</v>
      </c>
      <c r="G103" s="9">
        <f t="shared" si="14"/>
        <v>1586159</v>
      </c>
      <c r="H103" s="9">
        <v>873084</v>
      </c>
      <c r="I103" s="9">
        <v>713075</v>
      </c>
      <c r="J103" s="9">
        <f t="shared" si="15"/>
        <v>-427340</v>
      </c>
      <c r="K103" s="9">
        <f t="shared" si="15"/>
        <v>-326595</v>
      </c>
      <c r="L103" s="9">
        <f t="shared" si="15"/>
        <v>-100745</v>
      </c>
      <c r="M103" s="9">
        <f t="shared" si="16"/>
        <v>78.776249702632086</v>
      </c>
      <c r="N103" s="9">
        <f t="shared" si="16"/>
        <v>72.776467705111116</v>
      </c>
      <c r="O103" s="9">
        <f t="shared" si="16"/>
        <v>87.620726942075649</v>
      </c>
      <c r="P103" s="10">
        <f t="shared" si="17"/>
        <v>784476</v>
      </c>
      <c r="Q103" s="26">
        <v>430246</v>
      </c>
      <c r="R103" s="26">
        <v>354230</v>
      </c>
      <c r="S103" s="10">
        <f t="shared" si="18"/>
        <v>784472</v>
      </c>
      <c r="T103" s="26">
        <v>430244</v>
      </c>
      <c r="U103" s="26">
        <v>354228</v>
      </c>
      <c r="V103" s="11">
        <f>'[1]1 квартал'!D103+'[1]2 квартал'!D103</f>
        <v>2013499</v>
      </c>
      <c r="Y103" s="11">
        <f>'[1]1 квартал'!G103+'[1]2 квартал'!G103</f>
        <v>0</v>
      </c>
    </row>
    <row r="104" spans="1:25">
      <c r="A104" s="52" t="s">
        <v>174</v>
      </c>
      <c r="B104" s="56" t="s">
        <v>175</v>
      </c>
      <c r="C104" s="7" t="s">
        <v>16</v>
      </c>
      <c r="D104" s="8">
        <f t="shared" si="21"/>
        <v>1914664.6500566665</v>
      </c>
      <c r="E104" s="8">
        <f>E105+E106+E117+E120+E123+E128+E131+E134</f>
        <v>1053724.8276664999</v>
      </c>
      <c r="F104" s="8">
        <f>F105+F106+F117+F120+F123+F128+F131+F134</f>
        <v>860939.82239016658</v>
      </c>
      <c r="G104" s="9">
        <f t="shared" si="14"/>
        <v>2013279.9045639173</v>
      </c>
      <c r="H104" s="8">
        <f>H105+H106+H117+H120+H123+H128+H131+H134</f>
        <v>1122862.3341875349</v>
      </c>
      <c r="I104" s="8">
        <f>I105+I106+I117+I120+I123+I128+I131+I134</f>
        <v>890417.57037638256</v>
      </c>
      <c r="J104" s="27">
        <f>G104-D104</f>
        <v>98615.254507250851</v>
      </c>
      <c r="K104" s="27">
        <f t="shared" si="15"/>
        <v>69137.506521034986</v>
      </c>
      <c r="L104" s="27">
        <f t="shared" si="15"/>
        <v>29477.747986215982</v>
      </c>
      <c r="M104" s="27">
        <f t="shared" si="16"/>
        <v>105.15052359191633</v>
      </c>
      <c r="N104" s="27">
        <f t="shared" si="16"/>
        <v>106.56124869660152</v>
      </c>
      <c r="O104" s="27">
        <f t="shared" si="16"/>
        <v>103.42390341573224</v>
      </c>
      <c r="P104" s="10" t="e">
        <f t="shared" si="17"/>
        <v>#REF!</v>
      </c>
      <c r="Q104" s="29" t="e">
        <f>#REF!+Q131+Q134</f>
        <v>#REF!</v>
      </c>
      <c r="R104" s="29" t="e">
        <f>#REF!+R131+R134</f>
        <v>#REF!</v>
      </c>
      <c r="S104" s="10" t="e">
        <f t="shared" si="18"/>
        <v>#REF!</v>
      </c>
      <c r="T104" s="29" t="e">
        <f>#REF!+T131+T134</f>
        <v>#REF!</v>
      </c>
      <c r="U104" s="29" t="e">
        <f>#REF!+U131+U134</f>
        <v>#REF!</v>
      </c>
      <c r="V104" s="11">
        <f>'[1]1 квартал'!D104+'[1]2 квартал'!D104</f>
        <v>2030241.75</v>
      </c>
      <c r="Y104" s="11">
        <f>'[1]1 квартал'!G104+'[1]2 квартал'!G104</f>
        <v>1982017.577</v>
      </c>
    </row>
    <row r="105" spans="1:25">
      <c r="A105" s="52"/>
      <c r="B105" s="56" t="s">
        <v>176</v>
      </c>
      <c r="C105" s="7"/>
      <c r="D105" s="8">
        <f>E105+F105</f>
        <v>762</v>
      </c>
      <c r="E105" s="8">
        <f>1133/12*6</f>
        <v>566.5</v>
      </c>
      <c r="F105" s="8">
        <f>391/12*6</f>
        <v>195.5</v>
      </c>
      <c r="G105" s="8">
        <f>H105+I105</f>
        <v>783.29821938802388</v>
      </c>
      <c r="H105" s="8">
        <f>E105/E108*H108</f>
        <v>584.50729156786224</v>
      </c>
      <c r="I105" s="8">
        <f>F105/F108*I108</f>
        <v>198.79092782016167</v>
      </c>
      <c r="J105" s="27"/>
      <c r="K105" s="27"/>
      <c r="L105" s="27"/>
      <c r="M105" s="27"/>
      <c r="N105" s="27"/>
      <c r="O105" s="27"/>
      <c r="P105" s="10"/>
      <c r="Q105" s="29"/>
      <c r="R105" s="29"/>
      <c r="S105" s="10"/>
      <c r="T105" s="29"/>
      <c r="U105" s="29"/>
      <c r="V105" s="11"/>
      <c r="Y105" s="11"/>
    </row>
    <row r="106" spans="1:25">
      <c r="A106" s="52"/>
      <c r="B106" s="56" t="s">
        <v>177</v>
      </c>
      <c r="C106" s="7"/>
      <c r="D106" s="8">
        <f>E106+F106</f>
        <v>29717.5</v>
      </c>
      <c r="E106" s="8">
        <f>34946/12*6</f>
        <v>17473</v>
      </c>
      <c r="F106" s="8">
        <f>24489/12*6</f>
        <v>12244.5</v>
      </c>
      <c r="G106" s="8">
        <f>H106+I106</f>
        <v>30479.029344529419</v>
      </c>
      <c r="H106" s="8">
        <f>E106/E108*H108</f>
        <v>18028.412895966914</v>
      </c>
      <c r="I106" s="8">
        <f>F106/F108*I108</f>
        <v>12450.616448562505</v>
      </c>
      <c r="J106" s="9">
        <f t="shared" si="15"/>
        <v>761.52934452941918</v>
      </c>
      <c r="K106" s="9">
        <f t="shared" si="15"/>
        <v>555.41289596691422</v>
      </c>
      <c r="L106" s="9">
        <f t="shared" si="15"/>
        <v>206.11644856250496</v>
      </c>
      <c r="M106" s="9"/>
      <c r="N106" s="9"/>
      <c r="O106" s="9"/>
      <c r="P106" s="10"/>
      <c r="Q106" s="17"/>
      <c r="R106" s="17"/>
      <c r="S106" s="10"/>
      <c r="T106" s="17"/>
      <c r="U106" s="17"/>
    </row>
    <row r="107" spans="1:25" ht="25.5">
      <c r="A107" s="52"/>
      <c r="B107" s="56" t="s">
        <v>178</v>
      </c>
      <c r="C107" s="7"/>
      <c r="D107" s="8">
        <f>E107+F107</f>
        <v>1884185.1500566665</v>
      </c>
      <c r="E107" s="8">
        <f>E109</f>
        <v>1035685.3276664999</v>
      </c>
      <c r="F107" s="8">
        <f>F109</f>
        <v>848499.82239016658</v>
      </c>
      <c r="G107" s="9">
        <f>H107+I107</f>
        <v>1982017.577</v>
      </c>
      <c r="H107" s="9">
        <f>H109</f>
        <v>1104249.4140000001</v>
      </c>
      <c r="I107" s="9">
        <f>I109</f>
        <v>877768.16300000006</v>
      </c>
      <c r="J107" s="9">
        <f t="shared" si="15"/>
        <v>97832.426943333587</v>
      </c>
      <c r="K107" s="9">
        <f t="shared" si="15"/>
        <v>68564.086333500221</v>
      </c>
      <c r="L107" s="9">
        <f t="shared" si="15"/>
        <v>29268.340609833482</v>
      </c>
      <c r="M107" s="9"/>
      <c r="N107" s="9"/>
      <c r="O107" s="9"/>
      <c r="P107" s="10"/>
      <c r="Q107" s="17"/>
      <c r="R107" s="17"/>
      <c r="S107" s="10"/>
      <c r="T107" s="17"/>
      <c r="U107" s="17"/>
    </row>
    <row r="108" spans="1:25">
      <c r="A108" s="65" t="s">
        <v>179</v>
      </c>
      <c r="B108" s="66" t="s">
        <v>180</v>
      </c>
      <c r="C108" s="7" t="s">
        <v>181</v>
      </c>
      <c r="D108" s="14"/>
      <c r="E108" s="8">
        <f>E116+E119+E122+E127+E130+E133</f>
        <v>6489.0364999999993</v>
      </c>
      <c r="F108" s="8">
        <f>F116+F119+F122+F127+F130+F133</f>
        <v>5566.6445000000003</v>
      </c>
      <c r="G108" s="9"/>
      <c r="H108" s="9">
        <f>H116+H119+H122+H127+H130+H133</f>
        <v>6695.3029999999999</v>
      </c>
      <c r="I108" s="9">
        <f>I116+I119+I122+I127+I130+I133</f>
        <v>5660.35</v>
      </c>
      <c r="J108" s="27"/>
      <c r="K108" s="27">
        <f t="shared" si="15"/>
        <v>206.26650000000063</v>
      </c>
      <c r="L108" s="27">
        <f t="shared" si="15"/>
        <v>93.705500000000029</v>
      </c>
      <c r="M108" s="9"/>
      <c r="N108" s="9">
        <f>H108/E108*100</f>
        <v>103.17869224498892</v>
      </c>
      <c r="O108" s="9">
        <f t="shared" si="16"/>
        <v>101.68333903844587</v>
      </c>
      <c r="P108" s="10"/>
      <c r="Q108" s="22" t="e">
        <f>#REF!+Q130+Q133</f>
        <v>#REF!</v>
      </c>
      <c r="R108" s="22" t="e">
        <f>#REF!+R130+R133</f>
        <v>#REF!</v>
      </c>
      <c r="S108" s="10"/>
      <c r="T108" s="22" t="e">
        <f>#REF!+T130+T133</f>
        <v>#REF!</v>
      </c>
      <c r="U108" s="22" t="e">
        <f>#REF!+U130+U133</f>
        <v>#REF!</v>
      </c>
    </row>
    <row r="109" spans="1:25">
      <c r="A109" s="65"/>
      <c r="B109" s="66"/>
      <c r="C109" s="7" t="s">
        <v>16</v>
      </c>
      <c r="D109" s="8">
        <f>E109+F109</f>
        <v>1884185.1500566665</v>
      </c>
      <c r="E109" s="8">
        <f>E117+E120+E123+E128+E131+E134</f>
        <v>1035685.3276664999</v>
      </c>
      <c r="F109" s="8">
        <f>F117+F120+F123+F128+F131+F134</f>
        <v>848499.82239016658</v>
      </c>
      <c r="G109" s="9">
        <f t="shared" si="14"/>
        <v>1982017.577</v>
      </c>
      <c r="H109" s="9">
        <f>H117+H120+H123+H128+H131+H134</f>
        <v>1104249.4140000001</v>
      </c>
      <c r="I109" s="9">
        <f>I117+I120+I123+I128+I131+I134</f>
        <v>877768.16300000006</v>
      </c>
      <c r="J109" s="27">
        <f t="shared" si="15"/>
        <v>97832.426943333587</v>
      </c>
      <c r="K109" s="27">
        <f t="shared" si="15"/>
        <v>68564.086333500221</v>
      </c>
      <c r="L109" s="27">
        <f t="shared" si="15"/>
        <v>29268.340609833482</v>
      </c>
      <c r="M109" s="9">
        <f t="shared" si="16"/>
        <v>105.19229370533949</v>
      </c>
      <c r="N109" s="9">
        <f t="shared" si="16"/>
        <v>106.6201658459314</v>
      </c>
      <c r="O109" s="9">
        <f t="shared" si="16"/>
        <v>103.44942212567429</v>
      </c>
      <c r="P109" s="10" t="e">
        <f t="shared" si="17"/>
        <v>#REF!</v>
      </c>
      <c r="Q109" s="22" t="e">
        <f>Q104</f>
        <v>#REF!</v>
      </c>
      <c r="R109" s="22" t="e">
        <f>R104</f>
        <v>#REF!</v>
      </c>
      <c r="S109" s="10" t="e">
        <f t="shared" si="18"/>
        <v>#REF!</v>
      </c>
      <c r="T109" s="22" t="e">
        <f>T104</f>
        <v>#REF!</v>
      </c>
      <c r="U109" s="22" t="e">
        <f>U104</f>
        <v>#REF!</v>
      </c>
    </row>
    <row r="110" spans="1:25">
      <c r="A110" s="65" t="s">
        <v>182</v>
      </c>
      <c r="B110" s="66" t="s">
        <v>183</v>
      </c>
      <c r="C110" s="7" t="s">
        <v>184</v>
      </c>
      <c r="D110" s="14"/>
      <c r="E110" s="30">
        <v>15</v>
      </c>
      <c r="F110" s="24"/>
      <c r="G110" s="27"/>
      <c r="H110" s="8">
        <v>15.1</v>
      </c>
      <c r="I110" s="31"/>
      <c r="J110" s="27"/>
      <c r="K110" s="27">
        <f t="shared" si="15"/>
        <v>9.9999999999999645E-2</v>
      </c>
      <c r="L110" s="27"/>
      <c r="M110" s="9"/>
      <c r="N110" s="9">
        <f t="shared" si="16"/>
        <v>100.66666666666666</v>
      </c>
      <c r="O110" s="9"/>
      <c r="P110" s="10"/>
      <c r="Q110" s="32">
        <v>15</v>
      </c>
      <c r="R110" s="17"/>
      <c r="S110" s="10"/>
      <c r="T110" s="32">
        <v>15</v>
      </c>
      <c r="U110" s="33"/>
      <c r="V110" s="34">
        <f>W110+X110</f>
        <v>1982017.5780000002</v>
      </c>
      <c r="W110" s="34">
        <v>1104249.4140000001</v>
      </c>
      <c r="X110" s="34">
        <v>877768.16399999999</v>
      </c>
    </row>
    <row r="111" spans="1:25">
      <c r="A111" s="65"/>
      <c r="B111" s="66"/>
      <c r="C111" s="7" t="s">
        <v>181</v>
      </c>
      <c r="D111" s="14"/>
      <c r="E111" s="14">
        <f>'[1]1 квартал'!E111+'[1]2 квартал'!E111</f>
        <v>1096</v>
      </c>
      <c r="F111" s="24"/>
      <c r="G111" s="27"/>
      <c r="H111" s="9">
        <f>'[1]1 квартал'!H111+'[1]2 квартал'!H111</f>
        <v>1090.6289999999999</v>
      </c>
      <c r="I111" s="31"/>
      <c r="J111" s="27"/>
      <c r="K111" s="27">
        <f t="shared" si="15"/>
        <v>-5.3710000000000946</v>
      </c>
      <c r="L111" s="27"/>
      <c r="M111" s="9"/>
      <c r="N111" s="9">
        <f t="shared" si="16"/>
        <v>99.509945255474435</v>
      </c>
      <c r="O111" s="9"/>
      <c r="P111" s="10"/>
      <c r="Q111" s="35">
        <v>537</v>
      </c>
      <c r="R111" s="17"/>
      <c r="S111" s="10"/>
      <c r="T111" s="35">
        <v>536</v>
      </c>
      <c r="U111" s="33"/>
      <c r="V111" s="34">
        <f>W111+X111</f>
        <v>31262.326563917333</v>
      </c>
      <c r="W111" s="34">
        <f>H104-W110</f>
        <v>18612.920187534764</v>
      </c>
      <c r="X111" s="34">
        <f>I104-X110</f>
        <v>12649.406376382569</v>
      </c>
    </row>
    <row r="112" spans="1:25">
      <c r="A112" s="52" t="s">
        <v>185</v>
      </c>
      <c r="B112" s="56" t="s">
        <v>186</v>
      </c>
      <c r="C112" s="7" t="s">
        <v>187</v>
      </c>
      <c r="D112" s="36">
        <f>E112+F112</f>
        <v>317.04587036123883</v>
      </c>
      <c r="E112" s="36">
        <f>E104/E108</f>
        <v>162.38540616415088</v>
      </c>
      <c r="F112" s="36">
        <f>F104/F108</f>
        <v>154.66046419708795</v>
      </c>
      <c r="G112" s="37">
        <f t="shared" si="14"/>
        <v>325.01682907707129</v>
      </c>
      <c r="H112" s="36">
        <f>H104/H108</f>
        <v>167.70896465589905</v>
      </c>
      <c r="I112" s="36">
        <f>I104/I108</f>
        <v>157.30786442117227</v>
      </c>
      <c r="J112" s="27">
        <f t="shared" si="15"/>
        <v>7.9709587158324666</v>
      </c>
      <c r="K112" s="27">
        <f t="shared" si="15"/>
        <v>5.3235584917481731</v>
      </c>
      <c r="L112" s="27">
        <f t="shared" si="15"/>
        <v>2.647400224084322</v>
      </c>
      <c r="M112" s="9">
        <f t="shared" si="16"/>
        <v>102.5141342187332</v>
      </c>
      <c r="N112" s="9">
        <f t="shared" si="16"/>
        <v>103.27834786234837</v>
      </c>
      <c r="O112" s="9">
        <f t="shared" si="16"/>
        <v>101.71174982425416</v>
      </c>
      <c r="P112" s="38" t="e">
        <f t="shared" si="17"/>
        <v>#REF!</v>
      </c>
      <c r="Q112" s="39" t="e">
        <f>Q104/Q108</f>
        <v>#REF!</v>
      </c>
      <c r="R112" s="39" t="e">
        <f>R104/R108</f>
        <v>#REF!</v>
      </c>
      <c r="S112" s="38" t="e">
        <f t="shared" si="18"/>
        <v>#REF!</v>
      </c>
      <c r="T112" s="39" t="e">
        <f>T104/T108</f>
        <v>#REF!</v>
      </c>
      <c r="U112" s="39" t="e">
        <f>U104/U108</f>
        <v>#REF!</v>
      </c>
      <c r="X112" s="2">
        <v>877747.64599999995</v>
      </c>
    </row>
    <row r="113" spans="1:24">
      <c r="A113" s="52"/>
      <c r="B113" s="58" t="s">
        <v>188</v>
      </c>
      <c r="C113" s="40"/>
      <c r="D113" s="14"/>
      <c r="E113" s="41"/>
      <c r="F113" s="24"/>
      <c r="G113" s="42"/>
      <c r="H113" s="42"/>
      <c r="I113" s="42"/>
      <c r="J113" s="27"/>
      <c r="K113" s="27"/>
      <c r="L113" s="27"/>
      <c r="M113" s="9"/>
      <c r="N113" s="9"/>
      <c r="O113" s="9"/>
      <c r="P113" s="10"/>
      <c r="Q113" s="17"/>
      <c r="R113" s="17"/>
      <c r="S113" s="10"/>
      <c r="T113" s="17"/>
      <c r="U113" s="17"/>
      <c r="X113" s="43">
        <f>X110-X112</f>
        <v>20.518000000040047</v>
      </c>
    </row>
    <row r="114" spans="1:24">
      <c r="A114" s="52"/>
      <c r="B114" s="56" t="s">
        <v>189</v>
      </c>
      <c r="C114" s="40"/>
      <c r="D114" s="62" t="s">
        <v>190</v>
      </c>
      <c r="E114" s="63"/>
      <c r="F114" s="64"/>
      <c r="G114" s="62" t="s">
        <v>190</v>
      </c>
      <c r="H114" s="63"/>
      <c r="I114" s="64"/>
      <c r="J114" s="27"/>
      <c r="K114" s="27"/>
      <c r="L114" s="27"/>
      <c r="M114" s="9"/>
      <c r="N114" s="9"/>
      <c r="O114" s="9"/>
      <c r="P114" s="10"/>
      <c r="Q114" s="17"/>
      <c r="R114" s="17"/>
      <c r="S114" s="10"/>
      <c r="T114" s="17"/>
      <c r="U114" s="17"/>
    </row>
    <row r="115" spans="1:24">
      <c r="A115" s="52"/>
      <c r="B115" s="56" t="s">
        <v>186</v>
      </c>
      <c r="C115" s="7" t="s">
        <v>187</v>
      </c>
      <c r="D115" s="36">
        <f>E115+F115</f>
        <v>312.37992263520897</v>
      </c>
      <c r="E115" s="36">
        <f>(E117+E120+E123)/(E116+E119+E122)</f>
        <v>159.94411008691353</v>
      </c>
      <c r="F115" s="36">
        <f>(F117+F120+F123)/(F116+F119+F122)</f>
        <v>152.43581254829544</v>
      </c>
      <c r="G115" s="36">
        <f>H115+I115</f>
        <v>321.90519174514441</v>
      </c>
      <c r="H115" s="36">
        <f>(H117+H120+H123)/(H116+H119+H122)</f>
        <v>166.73734570874072</v>
      </c>
      <c r="I115" s="36">
        <f>(I117+I120+I123)/(I116+I119+I122)</f>
        <v>155.16784603640372</v>
      </c>
      <c r="J115" s="27"/>
      <c r="K115" s="27"/>
      <c r="L115" s="27"/>
      <c r="M115" s="9"/>
      <c r="N115" s="9"/>
      <c r="O115" s="9"/>
      <c r="P115" s="10"/>
      <c r="Q115" s="17"/>
      <c r="R115" s="17"/>
      <c r="S115" s="10"/>
      <c r="T115" s="17"/>
      <c r="U115" s="17"/>
    </row>
    <row r="116" spans="1:24" ht="18.75" customHeight="1">
      <c r="A116" s="60"/>
      <c r="B116" s="61" t="s">
        <v>191</v>
      </c>
      <c r="C116" s="13" t="s">
        <v>192</v>
      </c>
      <c r="D116" s="8">
        <f>E116+F116</f>
        <v>6114.8013333333329</v>
      </c>
      <c r="E116" s="53">
        <f>9925.418/12*4</f>
        <v>3308.4726666666666</v>
      </c>
      <c r="F116" s="53">
        <f>8418.986/12*4</f>
        <v>2806.3286666666668</v>
      </c>
      <c r="G116" s="9"/>
      <c r="H116" s="54">
        <f>'[1]1 квартал'!H114+[1]апрель!H114</f>
        <v>3280.0050000000001</v>
      </c>
      <c r="I116" s="54">
        <f>'[1]1 квартал'!I114+[1]апрель!I114</f>
        <v>2878.2030000000004</v>
      </c>
      <c r="J116" s="27"/>
      <c r="K116" s="27">
        <f t="shared" ref="K116:L124" si="22">H116-E116</f>
        <v>-28.467666666666446</v>
      </c>
      <c r="L116" s="27">
        <f t="shared" si="22"/>
        <v>71.874333333333652</v>
      </c>
      <c r="M116" s="9"/>
      <c r="N116" s="9">
        <f t="shared" ref="N116:O124" si="23">H116/E116*100</f>
        <v>99.139552611285495</v>
      </c>
      <c r="O116" s="9">
        <f t="shared" si="23"/>
        <v>102.56115166363267</v>
      </c>
      <c r="P116" s="10"/>
      <c r="Q116" s="17"/>
      <c r="R116" s="17"/>
      <c r="S116" s="10"/>
      <c r="T116" s="17"/>
      <c r="U116" s="17"/>
    </row>
    <row r="117" spans="1:24" ht="18.75" customHeight="1">
      <c r="A117" s="60"/>
      <c r="B117" s="61"/>
      <c r="C117" s="44" t="s">
        <v>193</v>
      </c>
      <c r="D117" s="8">
        <f>E117+F117</f>
        <v>450115.51944</v>
      </c>
      <c r="E117" s="14">
        <f>E116*E118</f>
        <v>252962.51162066666</v>
      </c>
      <c r="F117" s="14">
        <f>F116*F118</f>
        <v>197153.00781933335</v>
      </c>
      <c r="G117" s="9">
        <f>H117+I117</f>
        <v>452988.43900000001</v>
      </c>
      <c r="H117" s="54">
        <f>'[1]1 квартал'!H115+[1]апрель!H115</f>
        <v>250785.98199999999</v>
      </c>
      <c r="I117" s="54">
        <f>'[1]1 квартал'!I115+[1]апрель!I115</f>
        <v>202202.45699999999</v>
      </c>
      <c r="J117" s="27">
        <f>G117-D117</f>
        <v>2872.9195600000094</v>
      </c>
      <c r="K117" s="27">
        <f t="shared" si="22"/>
        <v>-2176.5296206666681</v>
      </c>
      <c r="L117" s="27">
        <f t="shared" si="22"/>
        <v>5049.4491806666483</v>
      </c>
      <c r="M117" s="9">
        <f>G117/D117*100</f>
        <v>100.63826272055101</v>
      </c>
      <c r="N117" s="9">
        <f t="shared" si="23"/>
        <v>99.139584119906871</v>
      </c>
      <c r="O117" s="9">
        <f t="shared" si="23"/>
        <v>102.56118292919672</v>
      </c>
      <c r="P117" s="10"/>
      <c r="Q117" s="17"/>
      <c r="R117" s="17"/>
      <c r="S117" s="10"/>
      <c r="T117" s="17"/>
      <c r="U117" s="17"/>
    </row>
    <row r="118" spans="1:24" ht="18.75" customHeight="1">
      <c r="A118" s="60"/>
      <c r="B118" s="61"/>
      <c r="C118" s="13" t="s">
        <v>194</v>
      </c>
      <c r="D118" s="45">
        <f>E118+F118</f>
        <v>146.71199999999999</v>
      </c>
      <c r="E118" s="45">
        <v>76.459000000000003</v>
      </c>
      <c r="F118" s="45">
        <v>70.253</v>
      </c>
      <c r="G118" s="46">
        <f>H118+I118</f>
        <v>146.71204571675582</v>
      </c>
      <c r="H118" s="45">
        <f>H117/H116</f>
        <v>76.459024300267828</v>
      </c>
      <c r="I118" s="45">
        <f>I117/I116</f>
        <v>70.253021416487982</v>
      </c>
      <c r="J118" s="27">
        <f>G118-D118</f>
        <v>4.5716755835201184E-5</v>
      </c>
      <c r="K118" s="27">
        <f t="shared" si="22"/>
        <v>2.4300267824628463E-5</v>
      </c>
      <c r="L118" s="27">
        <f t="shared" si="22"/>
        <v>2.1416487982151011E-5</v>
      </c>
      <c r="M118" s="9">
        <f>G118/D118*100</f>
        <v>100.00003116088381</v>
      </c>
      <c r="N118" s="9">
        <f t="shared" si="23"/>
        <v>100.00003178208952</v>
      </c>
      <c r="O118" s="9">
        <f t="shared" si="23"/>
        <v>100.00003048480204</v>
      </c>
      <c r="P118" s="10"/>
      <c r="Q118" s="17"/>
      <c r="R118" s="17"/>
      <c r="S118" s="10"/>
      <c r="T118" s="17"/>
      <c r="U118" s="17"/>
    </row>
    <row r="119" spans="1:24" ht="18.75" customHeight="1">
      <c r="A119" s="60"/>
      <c r="B119" s="61" t="s">
        <v>195</v>
      </c>
      <c r="C119" s="13" t="s">
        <v>192</v>
      </c>
      <c r="D119" s="14"/>
      <c r="E119" s="53">
        <f>411.818/12*4</f>
        <v>137.27266666666665</v>
      </c>
      <c r="F119" s="53">
        <f>400.824/12*4</f>
        <v>133.608</v>
      </c>
      <c r="G119" s="9"/>
      <c r="H119" s="54">
        <f>'[1]1 квартал'!H117+[1]апрель!H117</f>
        <v>152.78299999999999</v>
      </c>
      <c r="I119" s="54">
        <f>'[1]1 квартал'!I117+[1]апрель!I117</f>
        <v>148.625</v>
      </c>
      <c r="J119" s="27"/>
      <c r="K119" s="27">
        <f t="shared" si="22"/>
        <v>15.510333333333335</v>
      </c>
      <c r="L119" s="27">
        <f t="shared" si="22"/>
        <v>15.016999999999996</v>
      </c>
      <c r="M119" s="9"/>
      <c r="N119" s="9">
        <f t="shared" si="23"/>
        <v>111.29892331078293</v>
      </c>
      <c r="O119" s="9">
        <f t="shared" si="23"/>
        <v>111.23959643135142</v>
      </c>
      <c r="P119" s="10"/>
      <c r="Q119" s="17"/>
      <c r="R119" s="17"/>
      <c r="S119" s="10"/>
      <c r="T119" s="17"/>
      <c r="U119" s="17"/>
    </row>
    <row r="120" spans="1:24" ht="18.75" customHeight="1">
      <c r="A120" s="60"/>
      <c r="B120" s="61"/>
      <c r="C120" s="44" t="s">
        <v>193</v>
      </c>
      <c r="D120" s="8">
        <f>E120+F120</f>
        <v>279452.04185266665</v>
      </c>
      <c r="E120" s="14">
        <f>E119*E121</f>
        <v>140256.28807666665</v>
      </c>
      <c r="F120" s="14">
        <f>F119*F121</f>
        <v>139195.753776</v>
      </c>
      <c r="G120" s="9">
        <f>H120+I120</f>
        <v>310944.53499999997</v>
      </c>
      <c r="H120" s="54">
        <f>'[1]1 квартал'!H118+[1]апрель!H118</f>
        <v>156103.74</v>
      </c>
      <c r="I120" s="54">
        <f>'[1]1 квартал'!I118+[1]апрель!I118</f>
        <v>154840.79499999998</v>
      </c>
      <c r="J120" s="27">
        <f>G120-D120</f>
        <v>31492.493147333327</v>
      </c>
      <c r="K120" s="27">
        <f t="shared" si="22"/>
        <v>15847.451923333341</v>
      </c>
      <c r="L120" s="27">
        <f t="shared" si="22"/>
        <v>15645.041223999986</v>
      </c>
      <c r="M120" s="9">
        <f>G120/D120*100</f>
        <v>111.26937306972225</v>
      </c>
      <c r="N120" s="9">
        <f t="shared" si="23"/>
        <v>111.29892437668877</v>
      </c>
      <c r="O120" s="9">
        <f t="shared" si="23"/>
        <v>111.23959661095459</v>
      </c>
      <c r="P120" s="10"/>
      <c r="Q120" s="17"/>
      <c r="R120" s="17"/>
      <c r="S120" s="10"/>
      <c r="T120" s="17"/>
      <c r="U120" s="17"/>
    </row>
    <row r="121" spans="1:24" ht="18.75" customHeight="1">
      <c r="A121" s="60"/>
      <c r="B121" s="61"/>
      <c r="C121" s="13" t="s">
        <v>194</v>
      </c>
      <c r="D121" s="45">
        <f>E121+F121</f>
        <v>2063.5569999999998</v>
      </c>
      <c r="E121" s="45">
        <v>1021.735</v>
      </c>
      <c r="F121" s="45">
        <v>1041.8219999999999</v>
      </c>
      <c r="G121" s="46">
        <f>H121+I121</f>
        <v>2063.5570114672059</v>
      </c>
      <c r="H121" s="45">
        <f>H120/H119</f>
        <v>1021.73500978512</v>
      </c>
      <c r="I121" s="45">
        <f>I120/I119</f>
        <v>1041.8220016820858</v>
      </c>
      <c r="J121" s="27">
        <f>G121-D121</f>
        <v>1.1467206149973208E-5</v>
      </c>
      <c r="K121" s="27">
        <f t="shared" si="22"/>
        <v>9.7851200280274497E-6</v>
      </c>
      <c r="L121" s="27">
        <f t="shared" si="22"/>
        <v>1.6820858945720829E-6</v>
      </c>
      <c r="M121" s="9">
        <f>G121/D121*100</f>
        <v>100.00000055570098</v>
      </c>
      <c r="N121" s="9">
        <f t="shared" si="23"/>
        <v>100.00000095769647</v>
      </c>
      <c r="O121" s="9">
        <f t="shared" si="23"/>
        <v>100.00000016145616</v>
      </c>
      <c r="P121" s="10"/>
      <c r="Q121" s="17"/>
      <c r="R121" s="17"/>
      <c r="S121" s="10"/>
      <c r="T121" s="17"/>
      <c r="U121" s="17"/>
    </row>
    <row r="122" spans="1:24" ht="18.75" customHeight="1">
      <c r="A122" s="60"/>
      <c r="B122" s="61" t="s">
        <v>196</v>
      </c>
      <c r="C122" s="13" t="s">
        <v>197</v>
      </c>
      <c r="D122" s="14"/>
      <c r="E122" s="53">
        <f>2640.837/12*4</f>
        <v>880.279</v>
      </c>
      <c r="F122" s="53">
        <f>2313.479/12*4</f>
        <v>771.15966666666657</v>
      </c>
      <c r="G122" s="9"/>
      <c r="H122" s="54">
        <f>'[1]1 квартал'!H120+[1]апрель!H120</f>
        <v>958.82500000000005</v>
      </c>
      <c r="I122" s="54">
        <f>'[1]1 квартал'!I120+[1]апрель!I120</f>
        <v>791.73700000000008</v>
      </c>
      <c r="J122" s="27"/>
      <c r="K122" s="27">
        <f t="shared" si="22"/>
        <v>78.546000000000049</v>
      </c>
      <c r="L122" s="27">
        <f t="shared" si="22"/>
        <v>20.577333333333513</v>
      </c>
      <c r="M122" s="9"/>
      <c r="N122" s="9">
        <f t="shared" si="23"/>
        <v>108.92285286823838</v>
      </c>
      <c r="O122" s="9">
        <f t="shared" si="23"/>
        <v>102.66836223713294</v>
      </c>
      <c r="P122" s="10"/>
      <c r="Q122" s="17"/>
      <c r="R122" s="17"/>
      <c r="S122" s="10"/>
      <c r="T122" s="17"/>
      <c r="U122" s="17"/>
    </row>
    <row r="123" spans="1:24" ht="18.75" customHeight="1">
      <c r="A123" s="60"/>
      <c r="B123" s="61"/>
      <c r="C123" s="13" t="s">
        <v>193</v>
      </c>
      <c r="D123" s="8">
        <f>E123+F123</f>
        <v>528058.53593333322</v>
      </c>
      <c r="E123" s="14">
        <f>E122*E124</f>
        <v>298703.31251199997</v>
      </c>
      <c r="F123" s="14">
        <f>F122*F124</f>
        <v>229355.2234213333</v>
      </c>
      <c r="G123" s="9">
        <f>H123+I123</f>
        <v>560831.42700000003</v>
      </c>
      <c r="H123" s="54">
        <f>'[1]1 квартал'!H121+[1]апрель!H121</f>
        <v>325356.17300000001</v>
      </c>
      <c r="I123" s="54">
        <f>'[1]1 квартал'!I121+[1]апрель!I121</f>
        <v>235475.25400000002</v>
      </c>
      <c r="J123" s="27"/>
      <c r="K123" s="27">
        <f t="shared" si="22"/>
        <v>26652.860488000035</v>
      </c>
      <c r="L123" s="27">
        <f t="shared" si="22"/>
        <v>6120.0305786667159</v>
      </c>
      <c r="M123" s="9"/>
      <c r="N123" s="9">
        <f t="shared" si="23"/>
        <v>108.92285400649158</v>
      </c>
      <c r="O123" s="9">
        <f t="shared" si="23"/>
        <v>102.6683632870327</v>
      </c>
      <c r="P123" s="10"/>
      <c r="Q123" s="17"/>
      <c r="R123" s="17"/>
      <c r="S123" s="10"/>
      <c r="T123" s="17"/>
      <c r="U123" s="17"/>
    </row>
    <row r="124" spans="1:24" ht="18.75" customHeight="1">
      <c r="A124" s="60"/>
      <c r="B124" s="61"/>
      <c r="C124" s="13" t="s">
        <v>187</v>
      </c>
      <c r="D124" s="45">
        <f>E124+F124</f>
        <v>636.74399999999991</v>
      </c>
      <c r="E124" s="45">
        <v>339.32799999999997</v>
      </c>
      <c r="F124" s="45">
        <v>297.416</v>
      </c>
      <c r="G124" s="46">
        <f>H124+I124</f>
        <v>636.74400658742081</v>
      </c>
      <c r="H124" s="45">
        <f>H123/H122</f>
        <v>339.32800354600681</v>
      </c>
      <c r="I124" s="45">
        <f>I123/I122</f>
        <v>297.416003041414</v>
      </c>
      <c r="J124" s="27">
        <f>G124-D124</f>
        <v>6.5874208985405858E-6</v>
      </c>
      <c r="K124" s="27">
        <f t="shared" si="22"/>
        <v>3.5460068374959519E-6</v>
      </c>
      <c r="L124" s="27">
        <f t="shared" si="22"/>
        <v>3.041414004201215E-6</v>
      </c>
      <c r="M124" s="9">
        <f>G124/D124*100</f>
        <v>100.00000103454778</v>
      </c>
      <c r="N124" s="9">
        <f t="shared" si="23"/>
        <v>100.00000104500862</v>
      </c>
      <c r="O124" s="9">
        <f t="shared" si="23"/>
        <v>100.00000102261278</v>
      </c>
      <c r="P124" s="10"/>
      <c r="Q124" s="17"/>
      <c r="R124" s="17"/>
      <c r="S124" s="10"/>
      <c r="T124" s="17"/>
      <c r="U124" s="17"/>
    </row>
    <row r="125" spans="1:24">
      <c r="A125" s="52"/>
      <c r="B125" s="56" t="s">
        <v>189</v>
      </c>
      <c r="C125" s="40"/>
      <c r="D125" s="62" t="s">
        <v>198</v>
      </c>
      <c r="E125" s="63"/>
      <c r="F125" s="64"/>
      <c r="G125" s="62" t="s">
        <v>198</v>
      </c>
      <c r="H125" s="63"/>
      <c r="I125" s="64"/>
      <c r="J125" s="27"/>
      <c r="K125" s="27"/>
      <c r="L125" s="27"/>
      <c r="M125" s="9"/>
      <c r="N125" s="9"/>
      <c r="O125" s="9"/>
      <c r="P125" s="10"/>
      <c r="Q125" s="17"/>
      <c r="R125" s="17"/>
      <c r="S125" s="10"/>
      <c r="T125" s="17"/>
      <c r="U125" s="17"/>
    </row>
    <row r="126" spans="1:24">
      <c r="A126" s="52"/>
      <c r="B126" s="56" t="s">
        <v>186</v>
      </c>
      <c r="C126" s="7" t="s">
        <v>187</v>
      </c>
      <c r="D126" s="36">
        <f>E126+F126</f>
        <v>311.32355742606671</v>
      </c>
      <c r="E126" s="36">
        <f>(E128+E131+E134)/(E127+E130+E133)-0.01</f>
        <v>158.91800824459844</v>
      </c>
      <c r="F126" s="36">
        <f>(F128+F131+F134)/(F127+F130+F133)</f>
        <v>152.4055491814683</v>
      </c>
      <c r="G126" s="36">
        <f>H126+I126</f>
        <v>316.35832802799291</v>
      </c>
      <c r="H126" s="36">
        <f>(H128+H131+H134)/(H127+H130+H133)</f>
        <v>161.48158780044193</v>
      </c>
      <c r="I126" s="36">
        <f>(I128+I131+I134)/(I127+I130+I133)</f>
        <v>154.87674022755098</v>
      </c>
      <c r="J126" s="27"/>
      <c r="K126" s="27"/>
      <c r="L126" s="27"/>
      <c r="M126" s="9"/>
      <c r="N126" s="9"/>
      <c r="O126" s="9"/>
      <c r="P126" s="10"/>
      <c r="Q126" s="17"/>
      <c r="R126" s="17"/>
      <c r="S126" s="10"/>
      <c r="T126" s="17"/>
      <c r="U126" s="17"/>
    </row>
    <row r="127" spans="1:24" ht="18.75" customHeight="1">
      <c r="A127" s="60"/>
      <c r="B127" s="61" t="s">
        <v>191</v>
      </c>
      <c r="C127" s="13" t="s">
        <v>192</v>
      </c>
      <c r="D127" s="8"/>
      <c r="E127" s="53">
        <f>9925.418/12*2</f>
        <v>1654.2363333333333</v>
      </c>
      <c r="F127" s="53">
        <f>8418.986/12*2</f>
        <v>1403.1643333333334</v>
      </c>
      <c r="G127" s="9"/>
      <c r="H127" s="54">
        <f>[1]май!H114+[1]июнь!H114</f>
        <v>1757.1089999999999</v>
      </c>
      <c r="I127" s="54">
        <f>[1]май!I114+[1]июнь!I114</f>
        <v>1408.1590000000001</v>
      </c>
      <c r="J127" s="27"/>
      <c r="K127" s="27">
        <f t="shared" ref="K127:L129" si="24">H127-E127</f>
        <v>102.87266666666665</v>
      </c>
      <c r="L127" s="27">
        <f t="shared" si="24"/>
        <v>4.994666666666717</v>
      </c>
      <c r="M127" s="9"/>
      <c r="N127" s="9">
        <f t="shared" ref="N127:O129" si="25">H127/E127*100</f>
        <v>106.21874061122665</v>
      </c>
      <c r="O127" s="9">
        <f t="shared" si="25"/>
        <v>100.35595735638472</v>
      </c>
      <c r="P127" s="10"/>
      <c r="Q127" s="47">
        <v>2358.7829999999999</v>
      </c>
      <c r="R127" s="47">
        <v>2075.9639999999999</v>
      </c>
      <c r="S127" s="10"/>
      <c r="T127" s="47">
        <v>2358.7809999999999</v>
      </c>
      <c r="U127" s="47">
        <v>2075.962</v>
      </c>
    </row>
    <row r="128" spans="1:24" ht="18.75" customHeight="1">
      <c r="A128" s="60"/>
      <c r="B128" s="61"/>
      <c r="C128" s="44" t="s">
        <v>193</v>
      </c>
      <c r="D128" s="8">
        <f>E128+F128</f>
        <v>224234.15656133334</v>
      </c>
      <c r="E128" s="14">
        <f>E127*E129</f>
        <v>125677.29695233333</v>
      </c>
      <c r="F128" s="14">
        <f>F127*F129</f>
        <v>98556.859609000006</v>
      </c>
      <c r="G128" s="9">
        <f>H128+I128</f>
        <v>232396.75100000002</v>
      </c>
      <c r="H128" s="54">
        <f>[1]май!H115+[1]июнь!H115</f>
        <v>133489.05300000001</v>
      </c>
      <c r="I128" s="54">
        <f>[1]май!I115+[1]июнь!I115</f>
        <v>98907.698000000004</v>
      </c>
      <c r="J128" s="27">
        <f>G128-D128</f>
        <v>8162.5944386666815</v>
      </c>
      <c r="K128" s="27">
        <f t="shared" si="24"/>
        <v>7811.756047666684</v>
      </c>
      <c r="L128" s="27">
        <f t="shared" si="24"/>
        <v>350.8383909999975</v>
      </c>
      <c r="M128" s="9">
        <f>G128/D128*100</f>
        <v>103.64021011064565</v>
      </c>
      <c r="N128" s="9">
        <f t="shared" si="25"/>
        <v>106.21572570153981</v>
      </c>
      <c r="O128" s="9">
        <f t="shared" si="25"/>
        <v>100.35597561893901</v>
      </c>
      <c r="P128" s="10">
        <f>Q128+R128</f>
        <v>310010</v>
      </c>
      <c r="Q128" s="20">
        <v>171111</v>
      </c>
      <c r="R128" s="20">
        <v>138899</v>
      </c>
      <c r="S128" s="10">
        <f>T128+U128</f>
        <v>310007</v>
      </c>
      <c r="T128" s="20">
        <v>171110</v>
      </c>
      <c r="U128" s="20">
        <v>138897</v>
      </c>
    </row>
    <row r="129" spans="1:21" ht="21.75" customHeight="1">
      <c r="A129" s="60"/>
      <c r="B129" s="61"/>
      <c r="C129" s="13" t="s">
        <v>194</v>
      </c>
      <c r="D129" s="36">
        <f>E129+F129</f>
        <v>146.21199999999999</v>
      </c>
      <c r="E129" s="45">
        <v>75.972999999999999</v>
      </c>
      <c r="F129" s="45">
        <v>70.239000000000004</v>
      </c>
      <c r="G129" s="46">
        <f>H129+I129</f>
        <v>146.20985636648439</v>
      </c>
      <c r="H129" s="45">
        <f>H128/H127</f>
        <v>75.970843584547126</v>
      </c>
      <c r="I129" s="45">
        <f>I128/I127</f>
        <v>70.239012781937262</v>
      </c>
      <c r="J129" s="27">
        <f>G129-D129</f>
        <v>-2.1436335156010955E-3</v>
      </c>
      <c r="K129" s="27">
        <f t="shared" si="24"/>
        <v>-2.1564154528732615E-3</v>
      </c>
      <c r="L129" s="27">
        <f t="shared" si="24"/>
        <v>1.2781937257955178E-5</v>
      </c>
      <c r="M129" s="9">
        <f>G129/D129*100</f>
        <v>99.99853388674282</v>
      </c>
      <c r="N129" s="9">
        <f t="shared" si="25"/>
        <v>99.997161602868289</v>
      </c>
      <c r="O129" s="9">
        <f t="shared" si="25"/>
        <v>100.00001819777795</v>
      </c>
      <c r="P129" s="48">
        <f>Q129+R129</f>
        <v>139.45026237671641</v>
      </c>
      <c r="Q129" s="49">
        <f>Q128/Q127</f>
        <v>72.54206936373545</v>
      </c>
      <c r="R129" s="49">
        <f>R128/R127</f>
        <v>66.908193012980959</v>
      </c>
      <c r="S129" s="48">
        <f>T129+U129</f>
        <v>139.4490009881921</v>
      </c>
      <c r="T129" s="49">
        <f>T128/T127</f>
        <v>72.541706924042543</v>
      </c>
      <c r="U129" s="49">
        <f>U128/U127</f>
        <v>66.907294064149539</v>
      </c>
    </row>
    <row r="130" spans="1:21" ht="18.75" customHeight="1">
      <c r="A130" s="60"/>
      <c r="B130" s="61" t="s">
        <v>195</v>
      </c>
      <c r="C130" s="13" t="s">
        <v>192</v>
      </c>
      <c r="D130" s="14"/>
      <c r="E130" s="53">
        <f>411.818/12*2</f>
        <v>68.636333333333326</v>
      </c>
      <c r="F130" s="53">
        <f>400.824/12*2</f>
        <v>66.804000000000002</v>
      </c>
      <c r="G130" s="9"/>
      <c r="H130" s="54">
        <f>[1]май!H117+[1]июнь!H117</f>
        <v>79.965000000000003</v>
      </c>
      <c r="I130" s="54">
        <f>[1]май!I117+[1]июнь!I117</f>
        <v>77.123999999999995</v>
      </c>
      <c r="J130" s="27"/>
      <c r="K130" s="27">
        <f t="shared" si="15"/>
        <v>11.328666666666678</v>
      </c>
      <c r="L130" s="27">
        <f t="shared" si="15"/>
        <v>10.319999999999993</v>
      </c>
      <c r="M130" s="9"/>
      <c r="N130" s="9">
        <f t="shared" si="16"/>
        <v>116.50534945048543</v>
      </c>
      <c r="O130" s="9">
        <f t="shared" si="16"/>
        <v>115.44817675588288</v>
      </c>
      <c r="P130" s="10"/>
      <c r="Q130" s="47">
        <v>160.76300000000001</v>
      </c>
      <c r="R130" s="47">
        <v>167.24799999999999</v>
      </c>
      <c r="S130" s="10"/>
      <c r="T130" s="47">
        <v>160.761</v>
      </c>
      <c r="U130" s="47">
        <v>167.24600000000001</v>
      </c>
    </row>
    <row r="131" spans="1:21" ht="18.75" customHeight="1">
      <c r="A131" s="60"/>
      <c r="B131" s="61"/>
      <c r="C131" s="44" t="s">
        <v>193</v>
      </c>
      <c r="D131" s="8">
        <f>E131+F131</f>
        <v>139266.87813533333</v>
      </c>
      <c r="E131" s="14">
        <f>E130*E132</f>
        <v>69682.762871333325</v>
      </c>
      <c r="F131" s="14">
        <f>F130*F132</f>
        <v>69584.115264000007</v>
      </c>
      <c r="G131" s="9">
        <f t="shared" si="14"/>
        <v>161517.739</v>
      </c>
      <c r="H131" s="54">
        <f>[1]май!H118+[1]июнь!H118</f>
        <v>81184.146999999997</v>
      </c>
      <c r="I131" s="54">
        <f>[1]май!I118+[1]июнь!I118</f>
        <v>80333.592000000004</v>
      </c>
      <c r="J131" s="27">
        <f t="shared" si="15"/>
        <v>22250.860864666669</v>
      </c>
      <c r="K131" s="27">
        <f t="shared" si="15"/>
        <v>11501.384128666672</v>
      </c>
      <c r="L131" s="27">
        <f t="shared" si="15"/>
        <v>10749.476735999997</v>
      </c>
      <c r="M131" s="9">
        <f t="shared" si="16"/>
        <v>115.97713768168501</v>
      </c>
      <c r="N131" s="9">
        <f t="shared" si="16"/>
        <v>116.50535032588125</v>
      </c>
      <c r="O131" s="9">
        <f t="shared" si="16"/>
        <v>115.44817620403278</v>
      </c>
      <c r="P131" s="10">
        <f t="shared" si="17"/>
        <v>181775</v>
      </c>
      <c r="Q131" s="20">
        <v>103849</v>
      </c>
      <c r="R131" s="20">
        <v>77926</v>
      </c>
      <c r="S131" s="10">
        <f t="shared" si="18"/>
        <v>181777</v>
      </c>
      <c r="T131" s="20">
        <v>103849</v>
      </c>
      <c r="U131" s="20">
        <v>77928</v>
      </c>
    </row>
    <row r="132" spans="1:21" ht="18.75" customHeight="1">
      <c r="A132" s="60"/>
      <c r="B132" s="61"/>
      <c r="C132" s="13" t="s">
        <v>194</v>
      </c>
      <c r="D132" s="45">
        <f>E132+F132</f>
        <v>2056.8620000000001</v>
      </c>
      <c r="E132" s="45">
        <v>1015.246</v>
      </c>
      <c r="F132" s="45">
        <v>1041.616</v>
      </c>
      <c r="G132" s="46">
        <f t="shared" si="14"/>
        <v>2056.8620026493427</v>
      </c>
      <c r="H132" s="45">
        <f>H131/H130</f>
        <v>1015.2460076283373</v>
      </c>
      <c r="I132" s="45">
        <f>I131/I130</f>
        <v>1041.6159950210053</v>
      </c>
      <c r="J132" s="27">
        <f t="shared" si="15"/>
        <v>2.6493426048546098E-6</v>
      </c>
      <c r="K132" s="27">
        <f t="shared" si="15"/>
        <v>7.6283373573460267E-6</v>
      </c>
      <c r="L132" s="27">
        <f t="shared" si="15"/>
        <v>-4.9789946388045792E-6</v>
      </c>
      <c r="M132" s="9">
        <f t="shared" si="16"/>
        <v>100.00000012880508</v>
      </c>
      <c r="N132" s="9">
        <f t="shared" si="16"/>
        <v>100.00000075137822</v>
      </c>
      <c r="O132" s="9">
        <f t="shared" si="16"/>
        <v>99.99999952199326</v>
      </c>
      <c r="P132" s="10">
        <f t="shared" si="17"/>
        <v>1111.9065863808858</v>
      </c>
      <c r="Q132" s="49">
        <f>Q131/Q130</f>
        <v>645.97575312727429</v>
      </c>
      <c r="R132" s="49">
        <f>R131/R130</f>
        <v>465.93083325361141</v>
      </c>
      <c r="S132" s="10">
        <f t="shared" si="18"/>
        <v>1111.9321530892255</v>
      </c>
      <c r="T132" s="49">
        <f>T131/T130</f>
        <v>645.98378960071159</v>
      </c>
      <c r="U132" s="49">
        <f>U131/U130</f>
        <v>465.94836348851391</v>
      </c>
    </row>
    <row r="133" spans="1:21" ht="18.75" customHeight="1">
      <c r="A133" s="60"/>
      <c r="B133" s="61" t="s">
        <v>196</v>
      </c>
      <c r="C133" s="13" t="s">
        <v>197</v>
      </c>
      <c r="D133" s="14"/>
      <c r="E133" s="53">
        <f>2640.837/12*2</f>
        <v>440.1395</v>
      </c>
      <c r="F133" s="53">
        <f>2313.479/12*2</f>
        <v>385.57983333333328</v>
      </c>
      <c r="G133" s="9"/>
      <c r="H133" s="54">
        <f>[1]май!H120+[1]июнь!H120</f>
        <v>466.61599999999999</v>
      </c>
      <c r="I133" s="54">
        <f>[1]май!I120+[1]июнь!I120</f>
        <v>356.50200000000001</v>
      </c>
      <c r="J133" s="27"/>
      <c r="K133" s="27">
        <f t="shared" si="15"/>
        <v>26.476499999999987</v>
      </c>
      <c r="L133" s="27">
        <f t="shared" si="15"/>
        <v>-29.077833333333274</v>
      </c>
      <c r="M133" s="9"/>
      <c r="N133" s="9">
        <f t="shared" si="16"/>
        <v>106.01547918330438</v>
      </c>
      <c r="O133" s="9">
        <f t="shared" si="16"/>
        <v>92.458673711756205</v>
      </c>
      <c r="P133" s="10"/>
      <c r="Q133" s="47">
        <v>518.95500000000004</v>
      </c>
      <c r="R133" s="47">
        <v>460.03899999999999</v>
      </c>
      <c r="S133" s="10"/>
      <c r="T133" s="47">
        <v>518.95500000000004</v>
      </c>
      <c r="U133" s="47">
        <v>460.03899999999999</v>
      </c>
    </row>
    <row r="134" spans="1:21" ht="18.75" customHeight="1">
      <c r="A134" s="60"/>
      <c r="B134" s="61"/>
      <c r="C134" s="13" t="s">
        <v>193</v>
      </c>
      <c r="D134" s="8">
        <f>E134+F134</f>
        <v>263058.01813400001</v>
      </c>
      <c r="E134" s="14">
        <f>E133*E135</f>
        <v>148403.15563349999</v>
      </c>
      <c r="F134" s="14">
        <f>F133*F135</f>
        <v>114654.86250049999</v>
      </c>
      <c r="G134" s="9">
        <f t="shared" si="14"/>
        <v>263338.68599999999</v>
      </c>
      <c r="H134" s="54">
        <f>[1]май!H121+[1]июнь!H121</f>
        <v>157330.31899999999</v>
      </c>
      <c r="I134" s="54">
        <f>[1]май!I121+[1]июнь!I121</f>
        <v>106008.367</v>
      </c>
      <c r="J134" s="27"/>
      <c r="K134" s="27">
        <f t="shared" si="15"/>
        <v>8927.1633664999972</v>
      </c>
      <c r="L134" s="27">
        <f t="shared" si="15"/>
        <v>-8646.4955004999938</v>
      </c>
      <c r="M134" s="9"/>
      <c r="N134" s="9">
        <f t="shared" si="16"/>
        <v>106.01548082208355</v>
      </c>
      <c r="O134" s="9">
        <f t="shared" si="16"/>
        <v>92.458675269474682</v>
      </c>
      <c r="P134" s="10">
        <f t="shared" si="17"/>
        <v>285151</v>
      </c>
      <c r="Q134" s="20">
        <v>160226</v>
      </c>
      <c r="R134" s="20">
        <v>124925</v>
      </c>
      <c r="S134" s="10">
        <f t="shared" si="18"/>
        <v>285155</v>
      </c>
      <c r="T134" s="20">
        <v>160228</v>
      </c>
      <c r="U134" s="20">
        <v>124927</v>
      </c>
    </row>
    <row r="135" spans="1:21" ht="18.75" customHeight="1">
      <c r="A135" s="60"/>
      <c r="B135" s="61"/>
      <c r="C135" s="13" t="s">
        <v>187</v>
      </c>
      <c r="D135" s="45">
        <f>E135+F135</f>
        <v>634.53</v>
      </c>
      <c r="E135" s="45">
        <v>337.173</v>
      </c>
      <c r="F135" s="45">
        <v>297.35700000000003</v>
      </c>
      <c r="G135" s="46">
        <f t="shared" si="14"/>
        <v>634.53001022178398</v>
      </c>
      <c r="H135" s="45">
        <f>H134/H133</f>
        <v>337.17300521199445</v>
      </c>
      <c r="I135" s="45">
        <f>I134/I133</f>
        <v>297.35700500978953</v>
      </c>
      <c r="J135" s="27">
        <f t="shared" si="15"/>
        <v>1.02217840094454E-5</v>
      </c>
      <c r="K135" s="27">
        <f t="shared" si="15"/>
        <v>5.2119944484729785E-6</v>
      </c>
      <c r="L135" s="27">
        <f t="shared" si="15"/>
        <v>5.009789504129003E-6</v>
      </c>
      <c r="M135" s="9">
        <f t="shared" si="16"/>
        <v>100.00000161092211</v>
      </c>
      <c r="N135" s="9">
        <f t="shared" si="16"/>
        <v>100.00000154579236</v>
      </c>
      <c r="O135" s="9">
        <f t="shared" si="16"/>
        <v>100.00000168477268</v>
      </c>
      <c r="P135" s="48">
        <f t="shared" si="17"/>
        <v>580.30045055430219</v>
      </c>
      <c r="Q135" s="49">
        <f>Q134/Q133</f>
        <v>308.74738657494385</v>
      </c>
      <c r="R135" s="49">
        <f>R134/R133</f>
        <v>271.55306397935828</v>
      </c>
      <c r="S135" s="48">
        <f t="shared" si="18"/>
        <v>580.30865191050066</v>
      </c>
      <c r="T135" s="49">
        <f>T134/T133</f>
        <v>308.75124047364415</v>
      </c>
      <c r="U135" s="49">
        <f>U134/U133</f>
        <v>271.55741143685646</v>
      </c>
    </row>
    <row r="136" spans="1:21" ht="15.75">
      <c r="B136" s="55"/>
      <c r="C136" s="50"/>
    </row>
    <row r="137" spans="1:21" ht="15.75">
      <c r="B137" s="55"/>
      <c r="C137" s="50"/>
    </row>
    <row r="138" spans="1:21" ht="15.75">
      <c r="B138" s="55"/>
      <c r="C138" s="50"/>
    </row>
    <row r="139" spans="1:21" ht="15.75">
      <c r="B139" s="55"/>
      <c r="C139" s="50"/>
    </row>
  </sheetData>
  <mergeCells count="32">
    <mergeCell ref="A3:O4"/>
    <mergeCell ref="A2:O2"/>
    <mergeCell ref="D7:F7"/>
    <mergeCell ref="G7:I7"/>
    <mergeCell ref="A6:A8"/>
    <mergeCell ref="B6:B8"/>
    <mergeCell ref="C6:C8"/>
    <mergeCell ref="D6:I6"/>
    <mergeCell ref="G114:I114"/>
    <mergeCell ref="J6:L7"/>
    <mergeCell ref="M6:O7"/>
    <mergeCell ref="P6:R6"/>
    <mergeCell ref="S6:U6"/>
    <mergeCell ref="A108:A109"/>
    <mergeCell ref="B108:B109"/>
    <mergeCell ref="A110:A111"/>
    <mergeCell ref="B110:B111"/>
    <mergeCell ref="D114:F114"/>
    <mergeCell ref="A116:A118"/>
    <mergeCell ref="B116:B118"/>
    <mergeCell ref="A119:A121"/>
    <mergeCell ref="B119:B121"/>
    <mergeCell ref="A122:A124"/>
    <mergeCell ref="B122:B124"/>
    <mergeCell ref="A133:A135"/>
    <mergeCell ref="B133:B135"/>
    <mergeCell ref="D125:F125"/>
    <mergeCell ref="G125:I125"/>
    <mergeCell ref="A127:A129"/>
    <mergeCell ref="B127:B129"/>
    <mergeCell ref="A130:A132"/>
    <mergeCell ref="B130:B132"/>
  </mergeCells>
  <pageMargins left="0.59055118110236227" right="0.19685039370078741" top="0.78740157480314965" bottom="0.62992125984251968" header="0.31496062992125984" footer="0.31496062992125984"/>
  <pageSetup paperSize="9" scale="8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 месяцев</vt:lpstr>
      <vt:lpstr>'6 месяцев'!Область_печати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2023-07-24T11:57:21Z</dcterms:modified>
</cp:coreProperties>
</file>